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C:\Users\pvan\Downloads\"/>
    </mc:Choice>
  </mc:AlternateContent>
  <xr:revisionPtr revIDLastSave="0" documentId="13_ncr:1_{1197ED29-8751-46C3-9420-A697B35BA94F}" xr6:coauthVersionLast="47" xr6:coauthVersionMax="47" xr10:uidLastSave="{00000000-0000-0000-0000-000000000000}"/>
  <bookViews>
    <workbookView xWindow="28680" yWindow="-120" windowWidth="29040" windowHeight="15720" xr2:uid="{E84CDCB9-AC52-4648-856B-6764E0083AEE}"/>
  </bookViews>
  <sheets>
    <sheet name="Instructions" sheetId="6" r:id="rId1"/>
    <sheet name="Road Impact Fees on Hand" sheetId="4" r:id="rId2"/>
    <sheet name="Storm Drain Impact Fees on Hand" sheetId="2" r:id="rId3"/>
    <sheet name="Parks Impact Fees on Hand" sheetId="5" r:id="rId4"/>
  </sheets>
  <definedNames>
    <definedName name="_xlnm.Print_Area" localSheetId="3">'Parks Impact Fees on Hand'!$A$1:$N$49</definedName>
    <definedName name="_xlnm.Print_Area" localSheetId="1">'Road Impact Fees on Hand'!$A$1:$N$52</definedName>
    <definedName name="_xlnm.Print_Area" localSheetId="2">'Storm Drain Impact Fees on Hand'!$A$1:$N$45</definedName>
    <definedName name="Z_1D8D07A6_18F8_4345_889F_7EB75DA8325E_.wvu.PrintArea" localSheetId="3" hidden="1">'Parks Impact Fees on Hand'!$A$1:$G$39</definedName>
    <definedName name="Z_1D8D07A6_18F8_4345_889F_7EB75DA8325E_.wvu.PrintArea" localSheetId="1" hidden="1">'Road Impact Fees on Hand'!$A$1:$L$39</definedName>
    <definedName name="Z_1D8D07A6_18F8_4345_889F_7EB75DA8325E_.wvu.PrintArea" localSheetId="2" hidden="1">'Storm Drain Impact Fees on Hand'!$A$1:$F$39</definedName>
  </definedNames>
  <calcPr calcId="191029"/>
  <customWorkbookViews>
    <customWorkbookView name="Seth Oveson - Personal View" guid="{1D8D07A6-18F8-4345-889F-7EB75DA8325E}" mergeInterval="0" personalView="1" maximized="1" xWindow="-8" yWindow="-8" windowWidth="1936" windowHeight="1056" tabRatio="609" activeSheetId="2"/>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6" i="5" l="1"/>
  <c r="D34" i="5"/>
  <c r="D36" i="5" s="1"/>
  <c r="D34" i="2"/>
  <c r="I36" i="2"/>
  <c r="H36" i="2"/>
  <c r="K34" i="2"/>
  <c r="K36" i="2" s="1"/>
  <c r="J34" i="2"/>
  <c r="J36" i="2" s="1"/>
  <c r="I34" i="2"/>
  <c r="H34" i="2"/>
  <c r="G34" i="2"/>
  <c r="G36" i="2" s="1"/>
  <c r="C34" i="2"/>
  <c r="K24" i="2"/>
  <c r="J24" i="2"/>
  <c r="I24" i="2"/>
  <c r="H24" i="2"/>
  <c r="G24" i="2"/>
  <c r="D24" i="2"/>
  <c r="C24" i="2"/>
  <c r="L23" i="2"/>
  <c r="K15" i="2"/>
  <c r="J15" i="2"/>
  <c r="I15" i="2"/>
  <c r="H15" i="2"/>
  <c r="G15" i="2"/>
  <c r="D15" i="2"/>
  <c r="C15" i="2"/>
  <c r="L14" i="2"/>
  <c r="G34" i="5"/>
  <c r="H34" i="5"/>
  <c r="I34" i="5"/>
  <c r="J34" i="5"/>
  <c r="K34" i="5"/>
  <c r="G24" i="5"/>
  <c r="H24" i="5"/>
  <c r="I24" i="5"/>
  <c r="J24" i="5"/>
  <c r="K24" i="5"/>
  <c r="G15" i="5"/>
  <c r="H15" i="5"/>
  <c r="I15" i="5"/>
  <c r="J15" i="5"/>
  <c r="K15" i="5"/>
  <c r="C15" i="5"/>
  <c r="G15" i="4"/>
  <c r="H15" i="4"/>
  <c r="I15" i="4"/>
  <c r="J15" i="4"/>
  <c r="K15" i="4"/>
  <c r="C15" i="4"/>
  <c r="G24" i="4"/>
  <c r="H24" i="4"/>
  <c r="I24" i="4"/>
  <c r="J24" i="4"/>
  <c r="K24" i="4"/>
  <c r="C24" i="4"/>
  <c r="G34" i="4"/>
  <c r="H34" i="4"/>
  <c r="I34" i="4"/>
  <c r="J34" i="4"/>
  <c r="K34" i="4"/>
  <c r="C34" i="4"/>
  <c r="C34" i="5"/>
  <c r="L33" i="5"/>
  <c r="C24" i="5"/>
  <c r="L23" i="5"/>
  <c r="L14" i="5"/>
  <c r="L33" i="4"/>
  <c r="L23" i="4"/>
  <c r="L14" i="4"/>
  <c r="E28" i="5" l="1"/>
  <c r="E27" i="5"/>
  <c r="K36" i="5"/>
  <c r="J36" i="5"/>
  <c r="E11" i="5"/>
  <c r="F11" i="5" s="1"/>
  <c r="L11" i="5" s="1"/>
  <c r="E26" i="5"/>
  <c r="L26" i="5" s="1"/>
  <c r="E22" i="5"/>
  <c r="L22" i="5" s="1"/>
  <c r="E10" i="5"/>
  <c r="F10" i="5" s="1"/>
  <c r="E17" i="5"/>
  <c r="E29" i="5"/>
  <c r="E18" i="5"/>
  <c r="E30" i="5"/>
  <c r="E19" i="5"/>
  <c r="E31" i="5"/>
  <c r="E9" i="5"/>
  <c r="L9" i="5" s="1"/>
  <c r="E20" i="5"/>
  <c r="E32" i="5"/>
  <c r="E13" i="5"/>
  <c r="E21" i="5"/>
  <c r="F27" i="5"/>
  <c r="L27" i="5" s="1"/>
  <c r="E12" i="5"/>
  <c r="H36" i="5"/>
  <c r="I36" i="5"/>
  <c r="D36" i="2"/>
  <c r="L33" i="2" s="1"/>
  <c r="C36" i="2"/>
  <c r="J36" i="4"/>
  <c r="K36" i="4"/>
  <c r="C36" i="4"/>
  <c r="I36" i="4"/>
  <c r="F32" i="5"/>
  <c r="L32" i="5" s="1"/>
  <c r="H36" i="4"/>
  <c r="G36" i="4"/>
  <c r="G36" i="5"/>
  <c r="L10" i="5" l="1"/>
  <c r="E31" i="2"/>
  <c r="L31" i="2" s="1"/>
  <c r="E10" i="2"/>
  <c r="L10" i="2" s="1"/>
  <c r="E32" i="2"/>
  <c r="E19" i="2"/>
  <c r="L19" i="2" s="1"/>
  <c r="E20" i="2"/>
  <c r="L20" i="2" s="1"/>
  <c r="E26" i="2"/>
  <c r="L26" i="2" s="1"/>
  <c r="E12" i="2"/>
  <c r="L12" i="2" s="1"/>
  <c r="E28" i="2"/>
  <c r="L28" i="2" s="1"/>
  <c r="E17" i="2"/>
  <c r="E11" i="2"/>
  <c r="L11" i="2" s="1"/>
  <c r="E18" i="2"/>
  <c r="L18" i="2" s="1"/>
  <c r="E29" i="2"/>
  <c r="L29" i="2" s="1"/>
  <c r="E22" i="2"/>
  <c r="L22" i="2" s="1"/>
  <c r="E30" i="2"/>
  <c r="L30" i="2" s="1"/>
  <c r="E21" i="2"/>
  <c r="L21" i="2" s="1"/>
  <c r="E9" i="2"/>
  <c r="E13" i="2"/>
  <c r="E27" i="2"/>
  <c r="L27" i="2" s="1"/>
  <c r="D24" i="4"/>
  <c r="D15" i="4"/>
  <c r="D34" i="4"/>
  <c r="F20" i="5"/>
  <c r="L20" i="5" s="1"/>
  <c r="F29" i="5"/>
  <c r="L29" i="5" s="1"/>
  <c r="F28" i="5"/>
  <c r="L28" i="5" s="1"/>
  <c r="F18" i="5"/>
  <c r="L18" i="5" s="1"/>
  <c r="E24" i="5"/>
  <c r="F17" i="5"/>
  <c r="F21" i="5"/>
  <c r="L21" i="5" s="1"/>
  <c r="E15" i="5"/>
  <c r="F31" i="5"/>
  <c r="L31" i="5" s="1"/>
  <c r="F13" i="5"/>
  <c r="L13" i="5" s="1"/>
  <c r="F30" i="5"/>
  <c r="L30" i="5" s="1"/>
  <c r="F19" i="5"/>
  <c r="L19" i="5" s="1"/>
  <c r="E34" i="5"/>
  <c r="F12" i="5"/>
  <c r="L12" i="5" s="1"/>
  <c r="L15" i="5" l="1"/>
  <c r="F24" i="5"/>
  <c r="L34" i="5"/>
  <c r="F32" i="2"/>
  <c r="F34" i="2" s="1"/>
  <c r="F17" i="2"/>
  <c r="F24" i="2" s="1"/>
  <c r="F13" i="2"/>
  <c r="F15" i="2" s="1"/>
  <c r="E15" i="2"/>
  <c r="L9" i="2"/>
  <c r="E24" i="2"/>
  <c r="E34" i="2"/>
  <c r="E36" i="2" s="1"/>
  <c r="D36" i="4"/>
  <c r="L17" i="5"/>
  <c r="L24" i="5" s="1"/>
  <c r="F34" i="5"/>
  <c r="F15" i="5"/>
  <c r="F36" i="5" s="1"/>
  <c r="E36" i="5"/>
  <c r="L36" i="5" l="1"/>
  <c r="L39" i="5" s="1"/>
  <c r="F36" i="2"/>
  <c r="L32" i="2"/>
  <c r="L34" i="2" s="1"/>
  <c r="L17" i="2"/>
  <c r="L24" i="2" s="1"/>
  <c r="L13" i="2"/>
  <c r="L15" i="2" s="1"/>
  <c r="E13" i="4"/>
  <c r="E10" i="4"/>
  <c r="L10" i="4" s="1"/>
  <c r="E12" i="4"/>
  <c r="L12" i="4" s="1"/>
  <c r="E31" i="4"/>
  <c r="L31" i="4" s="1"/>
  <c r="E26" i="4"/>
  <c r="E20" i="4"/>
  <c r="L20" i="4" s="1"/>
  <c r="E11" i="4"/>
  <c r="L11" i="4" s="1"/>
  <c r="E19" i="4"/>
  <c r="L19" i="4" s="1"/>
  <c r="E32" i="4"/>
  <c r="E18" i="4"/>
  <c r="L18" i="4" s="1"/>
  <c r="E9" i="4"/>
  <c r="E22" i="4"/>
  <c r="L22" i="4" s="1"/>
  <c r="E29" i="4"/>
  <c r="L29" i="4" s="1"/>
  <c r="E21" i="4"/>
  <c r="L21" i="4" s="1"/>
  <c r="E27" i="4"/>
  <c r="L27" i="4" s="1"/>
  <c r="E28" i="4"/>
  <c r="L28" i="4" s="1"/>
  <c r="E30" i="4"/>
  <c r="L30" i="4" s="1"/>
  <c r="E17" i="4"/>
  <c r="L36" i="2" l="1"/>
  <c r="L39" i="2"/>
  <c r="F32" i="4"/>
  <c r="F34" i="4" s="1"/>
  <c r="E34" i="4"/>
  <c r="L26" i="4"/>
  <c r="L9" i="4"/>
  <c r="E15" i="4"/>
  <c r="F17" i="4"/>
  <c r="F24" i="4" s="1"/>
  <c r="E24" i="4"/>
  <c r="F13" i="4"/>
  <c r="F15" i="4" s="1"/>
  <c r="F36" i="4" l="1"/>
  <c r="L13" i="4"/>
  <c r="L15" i="4" s="1"/>
  <c r="E36" i="4"/>
  <c r="L17" i="4"/>
  <c r="L24" i="4" s="1"/>
  <c r="L32" i="4"/>
  <c r="L34" i="4" s="1"/>
  <c r="L36" i="4" s="1"/>
  <c r="L39"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Seth Oveson</author>
  </authors>
  <commentList>
    <comment ref="F8" authorId="0" shapeId="0" xr:uid="{00000000-0006-0000-0100-000001000000}">
      <text>
        <r>
          <rPr>
            <b/>
            <sz val="9"/>
            <color indexed="81"/>
            <rFont val="Tahoma"/>
            <family val="2"/>
          </rPr>
          <t>Sample Government: color indicates the fee meets the criteria for Project 2023-01</t>
        </r>
      </text>
    </comment>
    <comment ref="H8" authorId="0" shapeId="0" xr:uid="{00000000-0006-0000-0100-000002000000}">
      <text>
        <r>
          <rPr>
            <b/>
            <sz val="9"/>
            <color indexed="81"/>
            <rFont val="Tahoma"/>
            <family val="2"/>
          </rPr>
          <t>Sample Government:</t>
        </r>
        <r>
          <rPr>
            <sz val="9"/>
            <color indexed="81"/>
            <rFont val="Tahoma"/>
            <family val="2"/>
          </rPr>
          <t xml:space="preserve">
Qualified expenditures exceeded impact fees collected in the methodology criteria - limit to $165,121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Seth Oveson</author>
  </authors>
  <commentList>
    <comment ref="F8" authorId="0" shapeId="0" xr:uid="{00000000-0006-0000-0300-000001000000}">
      <text>
        <r>
          <rPr>
            <b/>
            <sz val="9"/>
            <color indexed="81"/>
            <rFont val="Tahoma"/>
            <family val="2"/>
          </rPr>
          <t>Sample Government:</t>
        </r>
        <r>
          <rPr>
            <sz val="9"/>
            <color indexed="81"/>
            <rFont val="Tahoma"/>
            <family val="2"/>
          </rPr>
          <t xml:space="preserve">
Color indicates fee meets allocation criteria</t>
        </r>
      </text>
    </comment>
  </commentList>
</comments>
</file>

<file path=xl/sharedStrings.xml><?xml version="1.0" encoding="utf-8"?>
<sst xmlns="http://schemas.openxmlformats.org/spreadsheetml/2006/main" count="199" uniqueCount="92">
  <si>
    <t>Projects From Which Funds Were Collected</t>
  </si>
  <si>
    <t>Total</t>
  </si>
  <si>
    <t>Sample Impact Fee Schedule</t>
  </si>
  <si>
    <t>Sample Government Entity</t>
  </si>
  <si>
    <t>Impact Fee Schedule</t>
  </si>
  <si>
    <t>Revenues on Hand</t>
  </si>
  <si>
    <t>Fiscal Year Received</t>
  </si>
  <si>
    <t>8975 Highland Blvd.</t>
  </si>
  <si>
    <t>Subway Restaurant</t>
  </si>
  <si>
    <t>75400 S 1300 E</t>
  </si>
  <si>
    <t xml:space="preserve">     Total Collected for FY 2021</t>
  </si>
  <si>
    <t>GASB is Great LLC</t>
  </si>
  <si>
    <t>4th North Shopping Center</t>
  </si>
  <si>
    <t>Wal-Mart Stores 17000 South</t>
  </si>
  <si>
    <t>Cost Conscious Condos</t>
  </si>
  <si>
    <t>Tasty's Fat Free Foods</t>
  </si>
  <si>
    <t>Megaplex Theater</t>
  </si>
  <si>
    <t xml:space="preserve">Data Analytics Should Happen D.A.S.H. </t>
  </si>
  <si>
    <t>Arby's we have the Meats</t>
  </si>
  <si>
    <t>Sam's Saddle Repair Emporium</t>
  </si>
  <si>
    <t>Auto Mall Drive</t>
  </si>
  <si>
    <t>Splash Pad Condo's</t>
  </si>
  <si>
    <t>Joe's Taco Palace</t>
  </si>
  <si>
    <t>Roads Beginning of Year Bal</t>
  </si>
  <si>
    <t>Interest allocated to Impact Fees</t>
  </si>
  <si>
    <t>Project   2023-01</t>
  </si>
  <si>
    <t>Project   2023-02</t>
  </si>
  <si>
    <t>Project   2023-03</t>
  </si>
  <si>
    <t>Project   2023-04</t>
  </si>
  <si>
    <t>Project   2023-05</t>
  </si>
  <si>
    <t>Project   2023-06</t>
  </si>
  <si>
    <t>Storm Drain Beginning of Year Bal</t>
  </si>
  <si>
    <t>Subtotals by Category</t>
  </si>
  <si>
    <t>Total Road Impact Fees on Hand</t>
  </si>
  <si>
    <t>Total Parks Impact Fees on Hand</t>
  </si>
  <si>
    <t>Parks Beginning of Year Bal</t>
  </si>
  <si>
    <t>Parks   Project   2023-01</t>
  </si>
  <si>
    <t>Parks   Project   2023-02</t>
  </si>
  <si>
    <t>Parks   Project   2023-03</t>
  </si>
  <si>
    <t>Parks    Project   2023-04</t>
  </si>
  <si>
    <t>Parks   Project   2023-05</t>
  </si>
  <si>
    <t>Parks   Project   2023-06</t>
  </si>
  <si>
    <t>Project for which the fee is Budgeted</t>
  </si>
  <si>
    <t>17000 South Safety Improvements - Bike lane</t>
  </si>
  <si>
    <t>Reseal Road after construction is complete</t>
  </si>
  <si>
    <t>Safety improvements - Sidewalk</t>
  </si>
  <si>
    <t xml:space="preserve">     Total Collected for FY 2022</t>
  </si>
  <si>
    <t>Total on Hand at     Year End</t>
  </si>
  <si>
    <t xml:space="preserve">     Total Collected for FY 2023</t>
  </si>
  <si>
    <t>2023 Interest/Project Cost Allocation</t>
  </si>
  <si>
    <t>Impact Fees Collected in the Current Year</t>
  </si>
  <si>
    <t>Projected Schedule for Expenditure</t>
  </si>
  <si>
    <t>2023 Interest/Project Costs</t>
  </si>
  <si>
    <t>2023-04</t>
  </si>
  <si>
    <t>2023-05</t>
  </si>
  <si>
    <t>2023-06</t>
  </si>
  <si>
    <t>Current Year Project Name and Description</t>
  </si>
  <si>
    <t xml:space="preserve">2023-01 - Stoplight At 4th west and 5500 South </t>
  </si>
  <si>
    <t>2023-02 - Safety features for crosswalk near Splash Pad Condo</t>
  </si>
  <si>
    <t>2023-03 - Pave road between 4th and 8th on Northfield Road</t>
  </si>
  <si>
    <t>Current Year Expenditure</t>
  </si>
  <si>
    <t>Total Project Budget</t>
  </si>
  <si>
    <t>Amount remaining for project completion</t>
  </si>
  <si>
    <t>Complete</t>
  </si>
  <si>
    <t>Reference to Impact Fee Facilities Plan and Analysis</t>
  </si>
  <si>
    <t>This project is included on page 3 of the Impact Fee Facilities Plan and page 12 of the Impact fee analysis (LINK or reference to where this plan and analysis is located)</t>
  </si>
  <si>
    <t>This project is included on page 2 of the Impact Fee Facilities Plan and page 11 of the Impact fee analysis (LINK or reference to where this plan and analysis is located)</t>
  </si>
  <si>
    <t>This project is included on page 4 of the Impact Fee Facilities Plan and page 15 of the Impact fee analysis (LINK or reference to where this plan and analysis is located)</t>
  </si>
  <si>
    <t>Road Impact Fee Schedule</t>
  </si>
  <si>
    <t>Road Expansion Highland Blvd</t>
  </si>
  <si>
    <t>Safety improvements 1300 E</t>
  </si>
  <si>
    <t>Business loop expansion project</t>
  </si>
  <si>
    <t>Storm Drain impact Fee Schedule</t>
  </si>
  <si>
    <t>2023-01 - Increase storm drain detention pond size 5500 S</t>
  </si>
  <si>
    <t>2023-01 - Discovery Park and Soccer complex</t>
  </si>
  <si>
    <t>This project is included on page 8 of the Impact Fee Facilities Plan and page 16 of the Impact fee analysis (LINK or reference to where this plan and analysis is located)</t>
  </si>
  <si>
    <t xml:space="preserve">The Discovery Park and soccer complex is a multi year project that should be completed in 2025. Any questions </t>
  </si>
  <si>
    <t>regarding this project can be directed to the administration of the Parks and Rec Department 1-801-123-1234</t>
  </si>
  <si>
    <t>2023-02 - Skate park expansion</t>
  </si>
  <si>
    <t>complete</t>
  </si>
  <si>
    <t>This project is included on page 13 of the Impact Fee Facilities Plan and page 22 of the Impact fee analysis (LINK or reference to where this plan and analysis is located)</t>
  </si>
  <si>
    <t>An individual entity may need to add additional tabs to this template depending on the types of impact fees they have enacted.</t>
  </si>
  <si>
    <t>Beginning in 2024 Impact Fee Schedules will be rejected and returned to the entity if:
1)	Project name, year, amount on hand at the beginning of the year, current year collections, interest, expenditures, amount on hand, projected expenditure year and project where it is budgeted are present.
2)	Amount on hand at year-end does not agree to the amount shown as restricted fund balance on the annual financial report
3)	A reference or link to the Impact fee Facilities Plan and impact fee analysis is present on the schedule.</t>
  </si>
  <si>
    <t>This template is designed to help entities meet the statutory requirements in Title 11-36a the Impact Fees Act</t>
  </si>
  <si>
    <t>Impact Fee Schedule Instructions - PLEASE READ</t>
  </si>
  <si>
    <t>In order to meet statutory requirements and increase transparency the following template is provided by the Office of the State Auditor</t>
  </si>
  <si>
    <t>The Office of the State Auditor will perform a basic qualitative review of impact fees submitted for years ended December 2023 and after and may return the file to the entity if the reviewed characteristics are not met.
1) The entity name and reporting period and type of impact fee schedule should be clearly indicated at the top of each tab/page 
2) The schedule must indicate the project from which funds were collected (11-36a-601(4)(c)(ii)) - this can be by address or developer, but the entity is required to maintain contact information to be able to refund unspent impact fees if required 
3) List the year the impact fees were received (11-36a-601(4)(c)(i)) - This should correspond the entities fiscal year end 
4) List the impact fees by project at the beginning of the year (This should correspond to your prior years impact fees on hand) 
5) List the current year’s impact fees collected
6) Allocate interest to each project. This allocation is so that interest can be returned to the payor in the event of a refund. 
7) List projects for the year and their expenditures. The total expenditures should tie to the project listing at the bottom of the form. The expenditures should be allocated to individual developments following a rational methodology.  Expenditures of impact fees are only allowed for system improvements identified in the impact fee facilities plan. (11-36a-602) Entities should provide a reference/link to the Impact Fee Facilities Plan and Impact Fee Analysis on the schedule. 
8) The entity must list the total impact fees on hand at their year-end for each impact fee type.  This amount MUST agree to the amount shown on as a restricted fund balance for impact fees on the annual financial report. If there are different impact fee types, we encourage the entity to provide explanatory information that will allow the Office of the State Auditor and the public to reconcile any amounts on the financial report to the impact fee schedule. 
9) The projected schedule for expenditures (11-36a-601(4)(c)(iv)) should list when the funds will be used in the future 
10) The project for which the fee is budgeted (11-36a-601(4)(c)(iii)) should show where the funds will be expended. If this information is already available to the public via another document, like the impact fee facilities plan, a reference to that plan may be sufficient to meet this requirement. 
11) Current year expenditures should be listed by project and include a name, description, current year expenditures, total project budget and the amount to complete the project. This section should include links or references to external documents that will allow the public to understand the use of impact fees. 
12) Entities may add explanatory or narrative or other information they deem needed to make this form useful to the public. An entity may make modifications to this form to meet its needs as long as the required information is included.</t>
  </si>
  <si>
    <t>Albertsons on Awesome Boulevard</t>
  </si>
  <si>
    <t>Alex's Alligator Wrestling</t>
  </si>
  <si>
    <t>Acceleration lane/bike lane improvements 5000 S</t>
  </si>
  <si>
    <t>Cedar View Apartments</t>
  </si>
  <si>
    <t>See Impact Facility Plan pg.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</si>
</sst>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_(* \(#,##0\);_(* &quot;-&quot;_);_(@_)"/>
    <numFmt numFmtId="44" formatCode="_(&quot;$&quot;* #,##0.00_);_(&quot;$&quot;* \(#,##0.00\);_(&quot;$&quot;* &quot;-&quot;??_);_(@_)"/>
    <numFmt numFmtId="43" formatCode="_(* #,##0.00_);_(* \(#,##0.00\);_(* &quot;-&quot;??_);_(@_)"/>
    <numFmt numFmtId="164" formatCode="_(* #,##0.00_);_(* \(#,##0.00\);_(* &quot;-&quot;_);_(@_)"/>
  </numFmts>
  <fonts count="9" x14ac:knownFonts="1">
    <font>
      <sz val="11"/>
      <color theme="1"/>
      <name val="Calibri"/>
      <family val="2"/>
      <scheme val="minor"/>
    </font>
    <font>
      <b/>
      <sz val="11"/>
      <color theme="1"/>
      <name val="Calibri"/>
      <family val="2"/>
      <scheme val="minor"/>
    </font>
    <font>
      <b/>
      <sz val="18"/>
      <color theme="1"/>
      <name val="Calibri"/>
      <family val="2"/>
      <scheme val="minor"/>
    </font>
    <font>
      <sz val="14"/>
      <color theme="1"/>
      <name val="Calibri"/>
      <family val="2"/>
      <scheme val="minor"/>
    </font>
    <font>
      <i/>
      <sz val="11"/>
      <color theme="1"/>
      <name val="Calibri"/>
      <family val="2"/>
      <scheme val="minor"/>
    </font>
    <font>
      <b/>
      <sz val="14"/>
      <color theme="1"/>
      <name val="Calibri"/>
      <family val="2"/>
      <scheme val="minor"/>
    </font>
    <font>
      <sz val="10"/>
      <name val="Arial"/>
      <family val="2"/>
    </font>
    <font>
      <sz val="9"/>
      <color indexed="81"/>
      <name val="Tahoma"/>
      <family val="2"/>
    </font>
    <font>
      <b/>
      <sz val="9"/>
      <color indexed="81"/>
      <name val="Tahoma"/>
      <family val="2"/>
    </font>
  </fonts>
  <fills count="5">
    <fill>
      <patternFill patternType="none"/>
    </fill>
    <fill>
      <patternFill patternType="gray125"/>
    </fill>
    <fill>
      <patternFill patternType="solid">
        <fgColor theme="7" tint="0.59999389629810485"/>
        <bgColor indexed="64"/>
      </patternFill>
    </fill>
    <fill>
      <patternFill patternType="solid">
        <fgColor theme="8" tint="0.79998168889431442"/>
        <bgColor indexed="64"/>
      </patternFill>
    </fill>
    <fill>
      <patternFill patternType="solid">
        <fgColor theme="9" tint="0.59999389629810485"/>
        <bgColor indexed="64"/>
      </patternFill>
    </fill>
  </fills>
  <borders count="9">
    <border>
      <left/>
      <right/>
      <top/>
      <bottom/>
      <diagonal/>
    </border>
    <border>
      <left/>
      <right/>
      <top style="thin">
        <color theme="0"/>
      </top>
      <bottom style="thin">
        <color theme="0"/>
      </bottom>
      <diagonal/>
    </border>
    <border>
      <left/>
      <right/>
      <top style="thin">
        <color theme="0"/>
      </top>
      <bottom/>
      <diagonal/>
    </border>
    <border>
      <left/>
      <right/>
      <top/>
      <bottom style="medium">
        <color auto="1"/>
      </bottom>
      <diagonal/>
    </border>
    <border>
      <left/>
      <right/>
      <top/>
      <bottom style="double">
        <color auto="1"/>
      </bottom>
      <diagonal/>
    </border>
    <border>
      <left/>
      <right/>
      <top/>
      <bottom style="thin">
        <color auto="1"/>
      </bottom>
      <diagonal/>
    </border>
    <border>
      <left/>
      <right/>
      <top/>
      <bottom style="thin">
        <color theme="0"/>
      </bottom>
      <diagonal/>
    </border>
    <border>
      <left/>
      <right/>
      <top style="thick">
        <color auto="1"/>
      </top>
      <bottom style="thin">
        <color indexed="64"/>
      </bottom>
      <diagonal/>
    </border>
    <border>
      <left/>
      <right/>
      <top style="thin">
        <color auto="1"/>
      </top>
      <bottom style="medium">
        <color indexed="64"/>
      </bottom>
      <diagonal/>
    </border>
  </borders>
  <cellStyleXfs count="2">
    <xf numFmtId="0" fontId="0" fillId="0" borderId="0"/>
    <xf numFmtId="0" fontId="6" fillId="0" borderId="0"/>
  </cellStyleXfs>
  <cellXfs count="38">
    <xf numFmtId="0" fontId="0" fillId="0" borderId="0" xfId="0"/>
    <xf numFmtId="44" fontId="0" fillId="0" borderId="0" xfId="0" applyNumberFormat="1"/>
    <xf numFmtId="0" fontId="0" fillId="0" borderId="0" xfId="0" applyAlignment="1">
      <alignment horizontal="center"/>
    </xf>
    <xf numFmtId="0" fontId="0" fillId="0" borderId="0" xfId="0" quotePrefix="1"/>
    <xf numFmtId="0" fontId="4" fillId="0" borderId="0" xfId="0" applyFont="1"/>
    <xf numFmtId="44" fontId="5" fillId="0" borderId="3" xfId="0" applyNumberFormat="1" applyFont="1" applyBorder="1" applyAlignment="1">
      <alignment horizontal="center"/>
    </xf>
    <xf numFmtId="41" fontId="0" fillId="0" borderId="0" xfId="0" applyNumberFormat="1"/>
    <xf numFmtId="41" fontId="0" fillId="0" borderId="4" xfId="0" applyNumberFormat="1" applyBorder="1"/>
    <xf numFmtId="41" fontId="0" fillId="0" borderId="5" xfId="0" applyNumberFormat="1" applyBorder="1"/>
    <xf numFmtId="41" fontId="0" fillId="0" borderId="3" xfId="0" applyNumberFormat="1" applyBorder="1"/>
    <xf numFmtId="41" fontId="0" fillId="0" borderId="7" xfId="0" applyNumberFormat="1" applyBorder="1"/>
    <xf numFmtId="41" fontId="0" fillId="0" borderId="8" xfId="0" applyNumberFormat="1" applyBorder="1"/>
    <xf numFmtId="0" fontId="5" fillId="0" borderId="3" xfId="0" applyFont="1" applyBorder="1" applyAlignment="1">
      <alignment horizontal="center" wrapText="1"/>
    </xf>
    <xf numFmtId="41" fontId="0" fillId="2" borderId="0" xfId="0" applyNumberFormat="1" applyFill="1"/>
    <xf numFmtId="0" fontId="5" fillId="3" borderId="3" xfId="0" applyFont="1" applyFill="1" applyBorder="1" applyAlignment="1">
      <alignment horizontal="center" wrapText="1"/>
    </xf>
    <xf numFmtId="43" fontId="0" fillId="3" borderId="0" xfId="0" applyNumberFormat="1" applyFill="1"/>
    <xf numFmtId="0" fontId="5" fillId="2" borderId="3" xfId="0" applyFont="1" applyFill="1" applyBorder="1" applyAlignment="1">
      <alignment horizontal="center" wrapText="1"/>
    </xf>
    <xf numFmtId="164" fontId="0" fillId="0" borderId="0" xfId="0" applyNumberFormat="1"/>
    <xf numFmtId="0" fontId="1" fillId="0" borderId="0" xfId="0" applyFont="1"/>
    <xf numFmtId="0" fontId="1" fillId="0" borderId="0" xfId="0" applyFont="1" applyAlignment="1">
      <alignment horizontal="center"/>
    </xf>
    <xf numFmtId="41" fontId="1" fillId="0" borderId="0" xfId="0" applyNumberFormat="1" applyFont="1"/>
    <xf numFmtId="41" fontId="1" fillId="0" borderId="4" xfId="0" applyNumberFormat="1" applyFont="1" applyBorder="1"/>
    <xf numFmtId="0" fontId="5" fillId="4" borderId="3" xfId="0" applyFont="1" applyFill="1" applyBorder="1" applyAlignment="1">
      <alignment horizontal="center" wrapText="1"/>
    </xf>
    <xf numFmtId="43" fontId="0" fillId="4" borderId="0" xfId="0" applyNumberFormat="1" applyFill="1"/>
    <xf numFmtId="0" fontId="5" fillId="0" borderId="0" xfId="0" applyFont="1" applyAlignment="1">
      <alignment horizontal="center" wrapText="1"/>
    </xf>
    <xf numFmtId="44" fontId="5" fillId="0" borderId="3" xfId="0" applyNumberFormat="1" applyFont="1" applyBorder="1" applyAlignment="1">
      <alignment horizontal="center" wrapText="1"/>
    </xf>
    <xf numFmtId="0" fontId="2" fillId="0" borderId="0" xfId="0" applyFont="1" applyAlignment="1">
      <alignment horizontal="left"/>
    </xf>
    <xf numFmtId="0" fontId="0" fillId="0" borderId="0" xfId="0" applyAlignment="1">
      <alignment horizontal="left"/>
    </xf>
    <xf numFmtId="0" fontId="3" fillId="0" borderId="0" xfId="0" applyFont="1" applyAlignment="1">
      <alignment horizontal="left"/>
    </xf>
    <xf numFmtId="44" fontId="1" fillId="0" borderId="0" xfId="0" applyNumberFormat="1" applyFont="1" applyAlignment="1">
      <alignment horizontal="center" wrapText="1"/>
    </xf>
    <xf numFmtId="44" fontId="1" fillId="0" borderId="0" xfId="0" applyNumberFormat="1" applyFont="1"/>
    <xf numFmtId="43" fontId="0" fillId="0" borderId="0" xfId="0" applyNumberFormat="1"/>
    <xf numFmtId="0" fontId="0" fillId="0" borderId="2" xfId="0" applyBorder="1" applyAlignment="1">
      <alignment horizontal="left"/>
    </xf>
    <xf numFmtId="0" fontId="2" fillId="0" borderId="6" xfId="0" applyFont="1" applyBorder="1" applyAlignment="1">
      <alignment horizontal="left"/>
    </xf>
    <xf numFmtId="0" fontId="0" fillId="0" borderId="1" xfId="0" applyBorder="1" applyAlignment="1">
      <alignment horizontal="left"/>
    </xf>
    <xf numFmtId="0" fontId="3" fillId="0" borderId="1" xfId="0" applyFont="1" applyBorder="1" applyAlignment="1">
      <alignment horizontal="left"/>
    </xf>
    <xf numFmtId="15" fontId="3" fillId="0" borderId="1" xfId="0" applyNumberFormat="1" applyFont="1" applyBorder="1" applyAlignment="1">
      <alignment horizontal="left"/>
    </xf>
    <xf numFmtId="0" fontId="0" fillId="0" borderId="0" xfId="0" applyAlignment="1">
      <alignment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832619-316C-4868-AE12-46A4DE8737AB}">
  <dimension ref="A1:A9"/>
  <sheetViews>
    <sheetView tabSelected="1" workbookViewId="0">
      <selection activeCell="F7" sqref="F7"/>
    </sheetView>
  </sheetViews>
  <sheetFormatPr defaultRowHeight="14.4" x14ac:dyDescent="0.3"/>
  <cols>
    <col min="1" max="1" width="120.33203125" bestFit="1" customWidth="1"/>
  </cols>
  <sheetData>
    <row r="1" spans="1:1" x14ac:dyDescent="0.3">
      <c r="A1" s="18" t="s">
        <v>84</v>
      </c>
    </row>
    <row r="3" spans="1:1" x14ac:dyDescent="0.3">
      <c r="A3" t="s">
        <v>85</v>
      </c>
    </row>
    <row r="4" spans="1:1" x14ac:dyDescent="0.3">
      <c r="A4" t="s">
        <v>83</v>
      </c>
    </row>
    <row r="5" spans="1:1" x14ac:dyDescent="0.3">
      <c r="A5" t="s">
        <v>81</v>
      </c>
    </row>
    <row r="7" spans="1:1" ht="388.8" x14ac:dyDescent="0.3">
      <c r="A7" s="37" t="s">
        <v>86</v>
      </c>
    </row>
    <row r="9" spans="1:1" ht="72" x14ac:dyDescent="0.3">
      <c r="A9" s="37" t="s">
        <v>82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47"/>
  <sheetViews>
    <sheetView view="pageBreakPreview" topLeftCell="A11" zoomScale="85" zoomScaleNormal="100" zoomScaleSheetLayoutView="85" workbookViewId="0">
      <selection activeCell="N30" sqref="N30"/>
    </sheetView>
  </sheetViews>
  <sheetFormatPr defaultRowHeight="14.4" x14ac:dyDescent="0.3"/>
  <cols>
    <col min="1" max="1" width="40.6640625" customWidth="1"/>
    <col min="2" max="2" width="12.6640625" bestFit="1" customWidth="1"/>
    <col min="3" max="3" width="13.88671875" style="1" customWidth="1"/>
    <col min="4" max="4" width="14.6640625" style="1" customWidth="1"/>
    <col min="5" max="5" width="14.33203125" style="1" bestFit="1" customWidth="1"/>
    <col min="6" max="6" width="13.77734375" style="1" bestFit="1" customWidth="1"/>
    <col min="7" max="7" width="10.5546875" style="1" bestFit="1" customWidth="1"/>
    <col min="8" max="8" width="11" style="1" bestFit="1" customWidth="1"/>
    <col min="9" max="11" width="10.5546875" style="1" bestFit="1" customWidth="1"/>
    <col min="12" max="12" width="14.44140625" style="1" customWidth="1"/>
    <col min="13" max="13" width="15.6640625" customWidth="1"/>
    <col min="14" max="14" width="35.77734375" customWidth="1"/>
  </cols>
  <sheetData>
    <row r="1" spans="1:14" ht="23.4" x14ac:dyDescent="0.45">
      <c r="A1" s="33" t="s">
        <v>2</v>
      </c>
      <c r="B1" s="33"/>
      <c r="C1" s="33"/>
      <c r="D1" s="33"/>
      <c r="E1" s="33"/>
      <c r="F1" s="33"/>
      <c r="G1" s="33"/>
      <c r="H1" s="33"/>
      <c r="I1" s="33"/>
      <c r="J1" s="33"/>
      <c r="K1" s="33"/>
      <c r="L1" s="33"/>
    </row>
    <row r="2" spans="1:14" x14ac:dyDescent="0.3">
      <c r="A2" s="34"/>
      <c r="B2" s="34"/>
      <c r="C2" s="34"/>
      <c r="D2" s="34"/>
      <c r="E2" s="34"/>
      <c r="F2" s="34"/>
      <c r="G2" s="34"/>
      <c r="H2" s="34"/>
      <c r="I2" s="34"/>
      <c r="J2" s="34"/>
      <c r="K2" s="34"/>
      <c r="L2" s="34"/>
    </row>
    <row r="3" spans="1:14" ht="18" x14ac:dyDescent="0.35">
      <c r="A3" s="35" t="s">
        <v>3</v>
      </c>
      <c r="B3" s="35"/>
      <c r="C3" s="35"/>
      <c r="D3" s="35"/>
      <c r="E3" s="35"/>
      <c r="F3" s="35"/>
      <c r="G3" s="35"/>
      <c r="H3" s="35"/>
      <c r="I3" s="35"/>
      <c r="J3" s="35"/>
      <c r="K3" s="35"/>
      <c r="L3" s="35"/>
    </row>
    <row r="4" spans="1:14" ht="18" x14ac:dyDescent="0.35">
      <c r="A4" s="35" t="s">
        <v>68</v>
      </c>
      <c r="B4" s="35"/>
      <c r="C4" s="35"/>
      <c r="D4" s="35"/>
      <c r="E4" s="35"/>
      <c r="F4" s="35"/>
      <c r="G4" s="35"/>
      <c r="H4" s="35"/>
      <c r="I4" s="35"/>
      <c r="J4" s="35"/>
      <c r="K4" s="35"/>
      <c r="L4" s="35"/>
    </row>
    <row r="5" spans="1:14" ht="18" x14ac:dyDescent="0.35">
      <c r="A5" s="35" t="s">
        <v>5</v>
      </c>
      <c r="B5" s="35"/>
      <c r="C5" s="35"/>
      <c r="D5" s="35"/>
      <c r="E5" s="35"/>
      <c r="F5" s="35"/>
      <c r="G5" s="35"/>
      <c r="H5" s="35"/>
      <c r="I5" s="35"/>
      <c r="J5" s="35"/>
      <c r="K5" s="35"/>
      <c r="L5" s="35"/>
    </row>
    <row r="6" spans="1:14" ht="18" x14ac:dyDescent="0.35">
      <c r="A6" s="36">
        <v>45107</v>
      </c>
      <c r="B6" s="35"/>
      <c r="C6" s="35"/>
      <c r="D6" s="35"/>
      <c r="E6" s="35"/>
      <c r="F6" s="35"/>
      <c r="G6" s="35"/>
      <c r="H6" s="35"/>
      <c r="I6" s="35"/>
      <c r="J6" s="35"/>
      <c r="K6" s="35"/>
      <c r="L6" s="35"/>
    </row>
    <row r="7" spans="1:14" x14ac:dyDescent="0.3">
      <c r="A7" s="32"/>
      <c r="B7" s="32"/>
      <c r="C7" s="32"/>
      <c r="D7" s="32"/>
      <c r="E7" s="32"/>
      <c r="F7" s="32"/>
      <c r="G7" s="32"/>
      <c r="H7" s="32"/>
      <c r="I7" s="32"/>
      <c r="J7" s="32"/>
      <c r="K7" s="32"/>
      <c r="L7" s="32"/>
    </row>
    <row r="8" spans="1:14" ht="72.599999999999994" thickBot="1" x14ac:dyDescent="0.4">
      <c r="A8" s="12" t="s">
        <v>0</v>
      </c>
      <c r="B8" s="12" t="s">
        <v>6</v>
      </c>
      <c r="C8" s="12" t="s">
        <v>23</v>
      </c>
      <c r="D8" s="12" t="s">
        <v>50</v>
      </c>
      <c r="E8" s="12" t="s">
        <v>24</v>
      </c>
      <c r="F8" s="14" t="s">
        <v>25</v>
      </c>
      <c r="G8" s="12" t="s">
        <v>26</v>
      </c>
      <c r="H8" s="16" t="s">
        <v>27</v>
      </c>
      <c r="I8" s="12" t="s">
        <v>28</v>
      </c>
      <c r="J8" s="12" t="s">
        <v>29</v>
      </c>
      <c r="K8" s="12" t="s">
        <v>30</v>
      </c>
      <c r="L8" s="25" t="s">
        <v>47</v>
      </c>
      <c r="M8" s="24" t="s">
        <v>51</v>
      </c>
      <c r="N8" s="24" t="s">
        <v>42</v>
      </c>
    </row>
    <row r="9" spans="1:14" x14ac:dyDescent="0.3">
      <c r="A9" t="s">
        <v>11</v>
      </c>
      <c r="B9" s="2">
        <v>2021</v>
      </c>
      <c r="C9" s="6">
        <v>40000</v>
      </c>
      <c r="D9" s="6"/>
      <c r="E9" s="6">
        <f>ROUND($E$38*((C9+D9)/($C$36+$D$36)),0)</f>
        <v>298</v>
      </c>
      <c r="F9" s="6"/>
      <c r="G9" s="6"/>
      <c r="H9" s="13">
        <v>-40298</v>
      </c>
      <c r="I9" s="6"/>
      <c r="J9" s="6"/>
      <c r="K9" s="6"/>
      <c r="L9" s="17">
        <f>SUM(C9:K9)</f>
        <v>0</v>
      </c>
    </row>
    <row r="10" spans="1:14" x14ac:dyDescent="0.3">
      <c r="A10" t="s">
        <v>12</v>
      </c>
      <c r="B10" s="2">
        <v>2021</v>
      </c>
      <c r="C10" s="6">
        <v>9900</v>
      </c>
      <c r="D10" s="6"/>
      <c r="E10" s="6">
        <f t="shared" ref="E10:E13" si="0">ROUND($E$38*((C10+D10)/($C$36+$D$36)),0)</f>
        <v>74</v>
      </c>
      <c r="F10" s="6"/>
      <c r="G10" s="6"/>
      <c r="H10" s="13">
        <v>-9974</v>
      </c>
      <c r="I10" s="6"/>
      <c r="J10" s="6"/>
      <c r="K10" s="6"/>
      <c r="L10" s="6">
        <f t="shared" ref="L10:L14" si="1">SUM(C10:K10)</f>
        <v>0</v>
      </c>
    </row>
    <row r="11" spans="1:14" x14ac:dyDescent="0.3">
      <c r="A11" t="s">
        <v>87</v>
      </c>
      <c r="B11" s="2">
        <v>2021</v>
      </c>
      <c r="C11" s="6">
        <v>58000</v>
      </c>
      <c r="D11" s="6"/>
      <c r="E11" s="6">
        <f t="shared" si="0"/>
        <v>432</v>
      </c>
      <c r="F11" s="6"/>
      <c r="G11" s="6"/>
      <c r="H11" s="13">
        <v>-58432</v>
      </c>
      <c r="I11" s="6"/>
      <c r="J11" s="6"/>
      <c r="K11" s="6"/>
      <c r="L11" s="6">
        <f t="shared" si="1"/>
        <v>0</v>
      </c>
    </row>
    <row r="12" spans="1:14" x14ac:dyDescent="0.3">
      <c r="A12" t="s">
        <v>7</v>
      </c>
      <c r="B12" s="2">
        <v>2021</v>
      </c>
      <c r="C12" s="6">
        <v>2000</v>
      </c>
      <c r="D12" s="6"/>
      <c r="E12" s="6">
        <f t="shared" si="0"/>
        <v>15</v>
      </c>
      <c r="F12" s="6"/>
      <c r="G12" s="6"/>
      <c r="H12" s="6"/>
      <c r="I12" s="6"/>
      <c r="J12" s="6"/>
      <c r="K12" s="6"/>
      <c r="L12" s="6">
        <f t="shared" si="1"/>
        <v>2015</v>
      </c>
      <c r="M12">
        <v>2024</v>
      </c>
      <c r="N12" t="s">
        <v>69</v>
      </c>
    </row>
    <row r="13" spans="1:14" x14ac:dyDescent="0.3">
      <c r="A13" t="s">
        <v>13</v>
      </c>
      <c r="B13" s="2">
        <v>2021</v>
      </c>
      <c r="C13" s="6">
        <v>100000</v>
      </c>
      <c r="D13" s="6"/>
      <c r="E13" s="6">
        <f t="shared" si="0"/>
        <v>744</v>
      </c>
      <c r="F13" s="15">
        <f>(C13+D13+E13)/(C13+D13+E13+C17+D17+E17+C32+D32+E32)*$F$38</f>
        <v>-80645.006355925419</v>
      </c>
      <c r="G13" s="6"/>
      <c r="H13" s="6"/>
      <c r="I13" s="6"/>
      <c r="J13" s="6"/>
      <c r="K13" s="6"/>
      <c r="L13" s="6">
        <f t="shared" si="1"/>
        <v>20098.993644074581</v>
      </c>
      <c r="M13">
        <v>2024</v>
      </c>
      <c r="N13" t="s">
        <v>43</v>
      </c>
    </row>
    <row r="14" spans="1:14" ht="15" thickBot="1" x14ac:dyDescent="0.35">
      <c r="A14" s="4"/>
      <c r="B14" s="2"/>
      <c r="C14" s="9"/>
      <c r="D14" s="9"/>
      <c r="E14" s="9"/>
      <c r="F14" s="9"/>
      <c r="G14" s="9"/>
      <c r="H14" s="9"/>
      <c r="I14" s="9"/>
      <c r="J14" s="9"/>
      <c r="K14" s="9"/>
      <c r="L14" s="9">
        <f t="shared" si="1"/>
        <v>0</v>
      </c>
    </row>
    <row r="15" spans="1:14" x14ac:dyDescent="0.3">
      <c r="A15" s="3" t="s">
        <v>10</v>
      </c>
      <c r="B15" s="2"/>
      <c r="C15" s="8">
        <f>SUM(C9:C14)</f>
        <v>209900</v>
      </c>
      <c r="D15" s="8">
        <f t="shared" ref="D15" si="2">SUM(D9:D14)</f>
        <v>0</v>
      </c>
      <c r="E15" s="8">
        <f>SUM(E9:E14)</f>
        <v>1563</v>
      </c>
      <c r="F15" s="8">
        <f t="shared" ref="F15:K15" si="3">SUM(F9:F14)</f>
        <v>-80645.006355925419</v>
      </c>
      <c r="G15" s="8">
        <f t="shared" si="3"/>
        <v>0</v>
      </c>
      <c r="H15" s="8">
        <f t="shared" si="3"/>
        <v>-108704</v>
      </c>
      <c r="I15" s="8">
        <f t="shared" si="3"/>
        <v>0</v>
      </c>
      <c r="J15" s="8">
        <f t="shared" si="3"/>
        <v>0</v>
      </c>
      <c r="K15" s="8">
        <f t="shared" si="3"/>
        <v>0</v>
      </c>
      <c r="L15" s="8">
        <f t="shared" ref="L15" si="4">SUM(L9:L14)</f>
        <v>22113.993644074581</v>
      </c>
    </row>
    <row r="16" spans="1:14" x14ac:dyDescent="0.3">
      <c r="B16" s="2"/>
      <c r="C16" s="6"/>
      <c r="D16" s="6"/>
      <c r="E16" s="6"/>
      <c r="F16" s="6"/>
      <c r="G16" s="6"/>
      <c r="H16" s="6"/>
      <c r="I16" s="6"/>
      <c r="J16" s="6"/>
      <c r="K16" s="6"/>
      <c r="L16" s="6"/>
    </row>
    <row r="17" spans="1:14" x14ac:dyDescent="0.3">
      <c r="A17" t="s">
        <v>8</v>
      </c>
      <c r="B17" s="2">
        <v>2022</v>
      </c>
      <c r="C17" s="6">
        <v>10000</v>
      </c>
      <c r="D17" s="6"/>
      <c r="E17" s="6">
        <f t="shared" ref="E17:E22" si="5">ROUND($E$38*((C17+D17)/($C$36+$D$36)),0)</f>
        <v>74</v>
      </c>
      <c r="F17" s="15">
        <f>(C17+D17+E17)/(C13+D13+E13+C17+D17+E17+C32+D32+E32)*$F$38</f>
        <v>-8064.1804378384086</v>
      </c>
      <c r="G17" s="6"/>
      <c r="H17" s="6"/>
      <c r="I17" s="6"/>
      <c r="J17" s="6"/>
      <c r="K17" s="6"/>
      <c r="L17" s="6">
        <f>SUM(C17:K17)</f>
        <v>2009.8195621615914</v>
      </c>
      <c r="M17">
        <v>2024</v>
      </c>
      <c r="N17" t="s">
        <v>69</v>
      </c>
    </row>
    <row r="18" spans="1:14" x14ac:dyDescent="0.3">
      <c r="A18" t="s">
        <v>9</v>
      </c>
      <c r="B18" s="2">
        <v>2022</v>
      </c>
      <c r="C18" s="6">
        <v>3000</v>
      </c>
      <c r="D18" s="6"/>
      <c r="E18" s="6">
        <f t="shared" si="5"/>
        <v>22</v>
      </c>
      <c r="F18" s="6"/>
      <c r="G18" s="6"/>
      <c r="H18" s="6"/>
      <c r="I18" s="6"/>
      <c r="J18" s="6"/>
      <c r="K18" s="6"/>
      <c r="L18" s="6">
        <f>SUM(C18:K18)</f>
        <v>3022</v>
      </c>
      <c r="M18">
        <v>2024</v>
      </c>
      <c r="N18" t="s">
        <v>70</v>
      </c>
    </row>
    <row r="19" spans="1:14" x14ac:dyDescent="0.3">
      <c r="A19" t="s">
        <v>14</v>
      </c>
      <c r="B19" s="2">
        <v>2022</v>
      </c>
      <c r="C19" s="6">
        <v>26000</v>
      </c>
      <c r="D19" s="6"/>
      <c r="E19" s="6">
        <f t="shared" si="5"/>
        <v>194</v>
      </c>
      <c r="F19" s="6"/>
      <c r="G19" s="6"/>
      <c r="H19" s="13">
        <v>-26194</v>
      </c>
      <c r="I19" s="6"/>
      <c r="J19" s="6"/>
      <c r="K19" s="6"/>
      <c r="L19" s="6">
        <f>SUM(C19:K19)</f>
        <v>0</v>
      </c>
    </row>
    <row r="20" spans="1:14" x14ac:dyDescent="0.3">
      <c r="A20" t="s">
        <v>15</v>
      </c>
      <c r="B20" s="2">
        <v>2022</v>
      </c>
      <c r="C20" s="6">
        <v>4500</v>
      </c>
      <c r="D20" s="6"/>
      <c r="E20" s="6">
        <f t="shared" si="5"/>
        <v>33</v>
      </c>
      <c r="F20" s="6"/>
      <c r="G20" s="6"/>
      <c r="H20" s="6"/>
      <c r="I20" s="6"/>
      <c r="J20" s="6"/>
      <c r="K20" s="6"/>
      <c r="L20" s="6">
        <f t="shared" ref="L20:L33" si="6">SUM(C20:K20)</f>
        <v>4533</v>
      </c>
      <c r="M20">
        <v>2025</v>
      </c>
      <c r="N20" t="s">
        <v>71</v>
      </c>
    </row>
    <row r="21" spans="1:14" x14ac:dyDescent="0.3">
      <c r="A21" t="s">
        <v>16</v>
      </c>
      <c r="B21" s="2">
        <v>2022</v>
      </c>
      <c r="C21" s="6">
        <v>15000</v>
      </c>
      <c r="D21" s="6"/>
      <c r="E21" s="6">
        <f t="shared" si="5"/>
        <v>112</v>
      </c>
      <c r="F21" s="6"/>
      <c r="G21" s="6"/>
      <c r="H21" s="6"/>
      <c r="I21" s="6"/>
      <c r="J21" s="6"/>
      <c r="K21" s="6"/>
      <c r="L21" s="6">
        <f t="shared" si="6"/>
        <v>15112</v>
      </c>
      <c r="M21">
        <v>2025</v>
      </c>
      <c r="N21" t="s">
        <v>71</v>
      </c>
    </row>
    <row r="22" spans="1:14" x14ac:dyDescent="0.3">
      <c r="A22" t="s">
        <v>88</v>
      </c>
      <c r="B22" s="2">
        <v>2022</v>
      </c>
      <c r="C22" s="6">
        <v>18000</v>
      </c>
      <c r="D22" s="6"/>
      <c r="E22" s="6">
        <f t="shared" si="5"/>
        <v>134</v>
      </c>
      <c r="F22" s="6"/>
      <c r="G22" s="6"/>
      <c r="H22" s="6"/>
      <c r="I22" s="6"/>
      <c r="J22" s="6"/>
      <c r="K22" s="6"/>
      <c r="L22" s="6">
        <f t="shared" si="6"/>
        <v>18134</v>
      </c>
      <c r="M22">
        <v>2025</v>
      </c>
      <c r="N22" t="s">
        <v>71</v>
      </c>
    </row>
    <row r="23" spans="1:14" ht="15" thickBot="1" x14ac:dyDescent="0.35">
      <c r="A23" s="4"/>
      <c r="B23" s="2"/>
      <c r="C23" s="6"/>
      <c r="D23" s="6"/>
      <c r="E23" s="6"/>
      <c r="F23" s="6"/>
      <c r="G23" s="6"/>
      <c r="H23" s="6"/>
      <c r="I23" s="6"/>
      <c r="J23" s="6"/>
      <c r="K23" s="6"/>
      <c r="L23" s="6">
        <f t="shared" si="6"/>
        <v>0</v>
      </c>
    </row>
    <row r="24" spans="1:14" ht="15" thickTop="1" x14ac:dyDescent="0.3">
      <c r="A24" s="3" t="s">
        <v>46</v>
      </c>
      <c r="B24" s="2"/>
      <c r="C24" s="10">
        <f>SUM(C17:C23)</f>
        <v>76500</v>
      </c>
      <c r="D24" s="10">
        <f t="shared" ref="D24" si="7">SUM(D17:D23)</f>
        <v>0</v>
      </c>
      <c r="E24" s="10">
        <f>SUM(E17:E23)</f>
        <v>569</v>
      </c>
      <c r="F24" s="10">
        <f t="shared" ref="F24:K24" si="8">SUM(F17:F23)</f>
        <v>-8064.1804378384086</v>
      </c>
      <c r="G24" s="10">
        <f t="shared" si="8"/>
        <v>0</v>
      </c>
      <c r="H24" s="10">
        <f t="shared" si="8"/>
        <v>-26194</v>
      </c>
      <c r="I24" s="10">
        <f t="shared" si="8"/>
        <v>0</v>
      </c>
      <c r="J24" s="10">
        <f t="shared" si="8"/>
        <v>0</v>
      </c>
      <c r="K24" s="10">
        <f t="shared" si="8"/>
        <v>0</v>
      </c>
      <c r="L24" s="10">
        <f t="shared" ref="L24" si="9">SUM(L17:L23)</f>
        <v>42810.819562161589</v>
      </c>
    </row>
    <row r="25" spans="1:14" x14ac:dyDescent="0.3">
      <c r="B25" s="2"/>
      <c r="C25" s="6"/>
      <c r="D25" s="6"/>
      <c r="E25" s="6"/>
      <c r="F25" s="6"/>
      <c r="G25" s="6"/>
      <c r="H25" s="6"/>
      <c r="I25" s="6"/>
      <c r="J25" s="6"/>
      <c r="K25" s="6"/>
      <c r="L25" s="6"/>
    </row>
    <row r="26" spans="1:14" x14ac:dyDescent="0.3">
      <c r="A26" t="s">
        <v>17</v>
      </c>
      <c r="B26" s="2">
        <v>2023</v>
      </c>
      <c r="C26" s="6"/>
      <c r="D26" s="6">
        <v>10000</v>
      </c>
      <c r="E26" s="6">
        <f t="shared" ref="E26:E32" si="10">ROUND($E$38*((C26+D26)/($C$36+$D$36)),0)</f>
        <v>74</v>
      </c>
      <c r="F26" s="6"/>
      <c r="G26" s="6"/>
      <c r="H26" s="6"/>
      <c r="I26" s="6"/>
      <c r="J26" s="6"/>
      <c r="K26" s="6"/>
      <c r="L26" s="6">
        <f>SUM(C26:K26)</f>
        <v>10074</v>
      </c>
      <c r="M26">
        <v>2026</v>
      </c>
      <c r="N26" t="s">
        <v>89</v>
      </c>
    </row>
    <row r="27" spans="1:14" x14ac:dyDescent="0.3">
      <c r="A27" t="s">
        <v>18</v>
      </c>
      <c r="B27" s="2">
        <v>2023</v>
      </c>
      <c r="C27" s="6"/>
      <c r="D27" s="6">
        <v>15000</v>
      </c>
      <c r="E27" s="6">
        <f t="shared" si="10"/>
        <v>112</v>
      </c>
      <c r="F27" s="6"/>
      <c r="G27" s="6"/>
      <c r="H27" s="6"/>
      <c r="I27" s="6"/>
      <c r="J27" s="6"/>
      <c r="K27" s="6"/>
      <c r="L27" s="6">
        <f t="shared" si="6"/>
        <v>15112</v>
      </c>
      <c r="M27">
        <v>2026</v>
      </c>
      <c r="N27" t="s">
        <v>89</v>
      </c>
    </row>
    <row r="28" spans="1:14" x14ac:dyDescent="0.3">
      <c r="A28" t="s">
        <v>19</v>
      </c>
      <c r="B28" s="2">
        <v>2023</v>
      </c>
      <c r="C28" s="6"/>
      <c r="D28" s="6">
        <v>28000</v>
      </c>
      <c r="E28" s="6">
        <f t="shared" si="10"/>
        <v>208</v>
      </c>
      <c r="F28" s="6"/>
      <c r="G28" s="6"/>
      <c r="H28" s="6"/>
      <c r="I28" s="6"/>
      <c r="J28" s="6"/>
      <c r="K28" s="6"/>
      <c r="L28" s="6">
        <f t="shared" si="6"/>
        <v>28208</v>
      </c>
      <c r="M28">
        <v>2026</v>
      </c>
      <c r="N28" t="s">
        <v>45</v>
      </c>
    </row>
    <row r="29" spans="1:14" x14ac:dyDescent="0.3">
      <c r="A29" t="s">
        <v>20</v>
      </c>
      <c r="B29" s="2">
        <v>2023</v>
      </c>
      <c r="C29" s="6"/>
      <c r="D29" s="6">
        <v>30000</v>
      </c>
      <c r="E29" s="6">
        <f t="shared" si="10"/>
        <v>223</v>
      </c>
      <c r="F29" s="6"/>
      <c r="G29" s="6"/>
      <c r="H29" s="13">
        <v>-30223</v>
      </c>
      <c r="I29" s="6"/>
      <c r="J29" s="6"/>
      <c r="K29" s="6"/>
      <c r="L29" s="6">
        <f t="shared" si="6"/>
        <v>0</v>
      </c>
    </row>
    <row r="30" spans="1:14" x14ac:dyDescent="0.3">
      <c r="A30" t="s">
        <v>90</v>
      </c>
      <c r="B30" s="2">
        <v>2023</v>
      </c>
      <c r="C30" s="6"/>
      <c r="D30" s="6">
        <v>3900</v>
      </c>
      <c r="E30" s="6">
        <f t="shared" si="10"/>
        <v>29</v>
      </c>
      <c r="F30" s="6"/>
      <c r="G30" s="6"/>
      <c r="H30" s="6"/>
      <c r="I30" s="6"/>
      <c r="J30" s="6"/>
      <c r="K30" s="6"/>
      <c r="L30" s="6">
        <f t="shared" si="6"/>
        <v>3929</v>
      </c>
      <c r="M30">
        <v>2026</v>
      </c>
      <c r="N30" t="s">
        <v>89</v>
      </c>
    </row>
    <row r="31" spans="1:14" x14ac:dyDescent="0.3">
      <c r="A31" t="s">
        <v>21</v>
      </c>
      <c r="B31" s="2">
        <v>2023</v>
      </c>
      <c r="C31" s="6"/>
      <c r="D31" s="6">
        <v>120000</v>
      </c>
      <c r="E31" s="6">
        <f t="shared" si="10"/>
        <v>893</v>
      </c>
      <c r="F31" s="6"/>
      <c r="G31" s="6">
        <v>-80000</v>
      </c>
      <c r="H31" s="6"/>
      <c r="I31" s="6"/>
      <c r="J31" s="6"/>
      <c r="K31" s="6"/>
      <c r="L31" s="6">
        <f t="shared" si="6"/>
        <v>40893</v>
      </c>
      <c r="M31">
        <v>2026</v>
      </c>
      <c r="N31" t="s">
        <v>44</v>
      </c>
    </row>
    <row r="32" spans="1:14" x14ac:dyDescent="0.3">
      <c r="A32" t="s">
        <v>22</v>
      </c>
      <c r="B32" s="2">
        <v>2023</v>
      </c>
      <c r="C32" s="6"/>
      <c r="D32" s="6">
        <v>200000</v>
      </c>
      <c r="E32" s="6">
        <f t="shared" si="10"/>
        <v>1489</v>
      </c>
      <c r="F32" s="15">
        <f>(C32+D32+E32)/(C13+D13+E13+C17+D17+E17+C32+D32+E32)*$F$38</f>
        <v>-161290.81320623617</v>
      </c>
      <c r="G32" s="6"/>
      <c r="H32" s="6"/>
      <c r="I32" s="6"/>
      <c r="J32" s="6"/>
      <c r="K32" s="6"/>
      <c r="L32" s="6">
        <f t="shared" si="6"/>
        <v>40198.186793763831</v>
      </c>
      <c r="M32">
        <v>2026</v>
      </c>
      <c r="N32" t="s">
        <v>44</v>
      </c>
    </row>
    <row r="33" spans="1:12" ht="15" thickBot="1" x14ac:dyDescent="0.35">
      <c r="A33" s="4"/>
      <c r="B33" s="2"/>
      <c r="C33" s="6"/>
      <c r="D33" s="6"/>
      <c r="E33" s="6"/>
      <c r="F33" s="6"/>
      <c r="G33" s="6"/>
      <c r="H33" s="6"/>
      <c r="I33" s="6"/>
      <c r="J33" s="6"/>
      <c r="K33" s="6"/>
      <c r="L33" s="6">
        <f t="shared" si="6"/>
        <v>0</v>
      </c>
    </row>
    <row r="34" spans="1:12" ht="15" thickTop="1" x14ac:dyDescent="0.3">
      <c r="A34" s="3" t="s">
        <v>48</v>
      </c>
      <c r="B34" s="2"/>
      <c r="C34" s="10">
        <f>SUM(C26:C33)</f>
        <v>0</v>
      </c>
      <c r="D34" s="10">
        <f t="shared" ref="D34" si="11">SUM(D26:D33)</f>
        <v>406900</v>
      </c>
      <c r="E34" s="10">
        <f>SUM(E26:E33)</f>
        <v>3028</v>
      </c>
      <c r="F34" s="10">
        <f t="shared" ref="F34:K34" si="12">SUM(F26:F33)</f>
        <v>-161290.81320623617</v>
      </c>
      <c r="G34" s="10">
        <f t="shared" si="12"/>
        <v>-80000</v>
      </c>
      <c r="H34" s="10">
        <f t="shared" si="12"/>
        <v>-30223</v>
      </c>
      <c r="I34" s="10">
        <f t="shared" si="12"/>
        <v>0</v>
      </c>
      <c r="J34" s="10">
        <f t="shared" si="12"/>
        <v>0</v>
      </c>
      <c r="K34" s="10">
        <f t="shared" si="12"/>
        <v>0</v>
      </c>
      <c r="L34" s="10">
        <f t="shared" ref="L34" si="13">SUM(L26:L33)</f>
        <v>138414.18679376383</v>
      </c>
    </row>
    <row r="35" spans="1:12" x14ac:dyDescent="0.3">
      <c r="A35" s="3"/>
      <c r="B35" s="2"/>
      <c r="C35" s="6"/>
      <c r="D35" s="6"/>
      <c r="E35" s="6"/>
      <c r="F35" s="6"/>
      <c r="G35" s="6"/>
      <c r="H35" s="6"/>
      <c r="I35" s="6"/>
      <c r="J35" s="6"/>
      <c r="K35" s="6"/>
      <c r="L35" s="6"/>
    </row>
    <row r="36" spans="1:12" ht="15" thickBot="1" x14ac:dyDescent="0.35">
      <c r="A36" t="s">
        <v>32</v>
      </c>
      <c r="B36" s="2"/>
      <c r="C36" s="7">
        <f>SUM(C34,C24,C15)</f>
        <v>286400</v>
      </c>
      <c r="D36" s="7">
        <f t="shared" ref="D36" si="14">SUM(D34,D24,D15)</f>
        <v>406900</v>
      </c>
      <c r="E36" s="7">
        <f t="shared" ref="E36:K36" si="15">SUM(E34,E24,E15)</f>
        <v>5160</v>
      </c>
      <c r="F36" s="7">
        <f>SUM(F34,F24,F15)</f>
        <v>-250000</v>
      </c>
      <c r="G36" s="7">
        <f t="shared" si="15"/>
        <v>-80000</v>
      </c>
      <c r="H36" s="7">
        <f t="shared" si="15"/>
        <v>-165121</v>
      </c>
      <c r="I36" s="7">
        <f t="shared" si="15"/>
        <v>0</v>
      </c>
      <c r="J36" s="7">
        <f t="shared" si="15"/>
        <v>0</v>
      </c>
      <c r="K36" s="7">
        <f t="shared" si="15"/>
        <v>0</v>
      </c>
      <c r="L36" s="7">
        <f>SUM(L34,L24,L15)</f>
        <v>203339</v>
      </c>
    </row>
    <row r="37" spans="1:12" ht="15" thickTop="1" x14ac:dyDescent="0.3">
      <c r="B37" s="2"/>
      <c r="C37" s="6"/>
      <c r="D37" s="6"/>
      <c r="E37" s="6"/>
      <c r="F37" s="6"/>
      <c r="G37" s="6"/>
      <c r="H37" s="6"/>
      <c r="I37" s="6"/>
      <c r="J37" s="6"/>
      <c r="K37" s="6"/>
      <c r="L37" s="6"/>
    </row>
    <row r="38" spans="1:12" x14ac:dyDescent="0.3">
      <c r="A38" t="s">
        <v>52</v>
      </c>
      <c r="B38" s="2"/>
      <c r="C38" s="6"/>
      <c r="D38" s="6"/>
      <c r="E38" s="6">
        <v>5160</v>
      </c>
      <c r="F38" s="6">
        <v>-250000</v>
      </c>
      <c r="G38" s="6">
        <v>-80000</v>
      </c>
      <c r="H38" s="6">
        <v>-300000</v>
      </c>
      <c r="I38" s="6"/>
      <c r="J38" s="6"/>
      <c r="K38" s="6"/>
      <c r="L38" s="6"/>
    </row>
    <row r="39" spans="1:12" ht="15" thickBot="1" x14ac:dyDescent="0.35">
      <c r="A39" s="18" t="s">
        <v>33</v>
      </c>
      <c r="B39" s="19"/>
      <c r="C39" s="20"/>
      <c r="D39" s="20"/>
      <c r="E39" s="20"/>
      <c r="F39" s="20"/>
      <c r="G39" s="20"/>
      <c r="H39" s="20"/>
      <c r="I39" s="20"/>
      <c r="J39" s="20"/>
      <c r="K39" s="20"/>
      <c r="L39" s="21">
        <f>SUM(L15,L24,L34)</f>
        <v>203339</v>
      </c>
    </row>
    <row r="40" spans="1:12" ht="15" thickTop="1" x14ac:dyDescent="0.3"/>
    <row r="41" spans="1:12" ht="57.6" x14ac:dyDescent="0.3">
      <c r="A41" s="18" t="s">
        <v>56</v>
      </c>
      <c r="D41" s="29" t="s">
        <v>60</v>
      </c>
      <c r="E41" s="29" t="s">
        <v>61</v>
      </c>
      <c r="F41" s="29" t="s">
        <v>62</v>
      </c>
      <c r="G41" s="30" t="s">
        <v>64</v>
      </c>
    </row>
    <row r="42" spans="1:12" x14ac:dyDescent="0.3">
      <c r="A42" t="s">
        <v>57</v>
      </c>
      <c r="D42" s="1">
        <v>250000</v>
      </c>
      <c r="E42" s="1">
        <v>250000</v>
      </c>
      <c r="F42" s="1" t="s">
        <v>63</v>
      </c>
      <c r="G42" s="1" t="s">
        <v>65</v>
      </c>
    </row>
    <row r="43" spans="1:12" x14ac:dyDescent="0.3">
      <c r="A43" t="s">
        <v>58</v>
      </c>
      <c r="D43" s="1">
        <v>80000</v>
      </c>
      <c r="E43" s="1">
        <v>100000</v>
      </c>
      <c r="F43" s="1">
        <v>20000</v>
      </c>
      <c r="G43" s="1" t="s">
        <v>66</v>
      </c>
    </row>
    <row r="44" spans="1:12" x14ac:dyDescent="0.3">
      <c r="A44" t="s">
        <v>59</v>
      </c>
      <c r="D44" s="1">
        <v>300000</v>
      </c>
      <c r="E44" s="1">
        <v>350000</v>
      </c>
      <c r="F44" s="1">
        <v>50000</v>
      </c>
      <c r="G44" s="1" t="s">
        <v>67</v>
      </c>
    </row>
    <row r="45" spans="1:12" x14ac:dyDescent="0.3">
      <c r="A45" t="s">
        <v>53</v>
      </c>
    </row>
    <row r="46" spans="1:12" x14ac:dyDescent="0.3">
      <c r="A46" t="s">
        <v>54</v>
      </c>
    </row>
    <row r="47" spans="1:12" x14ac:dyDescent="0.3">
      <c r="A47" t="s">
        <v>55</v>
      </c>
    </row>
  </sheetData>
  <mergeCells count="7">
    <mergeCell ref="A7:L7"/>
    <mergeCell ref="A1:L1"/>
    <mergeCell ref="A2:L2"/>
    <mergeCell ref="A3:L3"/>
    <mergeCell ref="A4:L4"/>
    <mergeCell ref="A5:L5"/>
    <mergeCell ref="A6:L6"/>
  </mergeCells>
  <dataValidations count="1">
    <dataValidation type="date" allowBlank="1" showInputMessage="1" showErrorMessage="1" errorTitle="Invalid Year" error="Select a valid fiscal year between 2000 and 2040." promptTitle="Fiscal Year" sqref="B9:B1048576" xr:uid="{00000000-0002-0000-0100-000000000000}">
      <formula1>2000</formula1>
      <formula2>2040</formula2>
    </dataValidation>
  </dataValidations>
  <pageMargins left="0.7" right="0.7" top="0.75" bottom="0.75" header="0.3" footer="0.3"/>
  <pageSetup scale="53"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42"/>
  <sheetViews>
    <sheetView view="pageBreakPreview" zoomScale="85" zoomScaleNormal="100" zoomScaleSheetLayoutView="85" workbookViewId="0">
      <selection activeCell="A20" sqref="A20"/>
    </sheetView>
  </sheetViews>
  <sheetFormatPr defaultRowHeight="14.4" x14ac:dyDescent="0.3"/>
  <cols>
    <col min="1" max="1" width="40.6640625" customWidth="1"/>
    <col min="2" max="2" width="12.6640625" bestFit="1" customWidth="1"/>
    <col min="3" max="3" width="13.88671875" style="1" customWidth="1"/>
    <col min="4" max="4" width="14.6640625" style="1" customWidth="1"/>
    <col min="5" max="5" width="14.33203125" style="1" bestFit="1" customWidth="1"/>
    <col min="6" max="6" width="13.77734375" style="1" bestFit="1" customWidth="1"/>
    <col min="7" max="7" width="10.5546875" style="1" bestFit="1" customWidth="1"/>
    <col min="8" max="8" width="11" style="1" bestFit="1" customWidth="1"/>
    <col min="9" max="11" width="10.5546875" style="1" bestFit="1" customWidth="1"/>
    <col min="12" max="12" width="14.44140625" style="1" customWidth="1"/>
    <col min="13" max="13" width="15.6640625" customWidth="1"/>
    <col min="14" max="14" width="35.77734375" customWidth="1"/>
  </cols>
  <sheetData>
    <row r="1" spans="1:14" ht="23.4" x14ac:dyDescent="0.45">
      <c r="A1" s="33" t="s">
        <v>2</v>
      </c>
      <c r="B1" s="33"/>
      <c r="C1" s="33"/>
      <c r="D1" s="33"/>
      <c r="E1" s="33"/>
      <c r="F1" s="33"/>
      <c r="G1" s="33"/>
      <c r="H1" s="33"/>
      <c r="I1" s="33"/>
      <c r="J1" s="33"/>
      <c r="K1" s="33"/>
      <c r="L1" s="33"/>
    </row>
    <row r="2" spans="1:14" x14ac:dyDescent="0.3">
      <c r="A2" s="34"/>
      <c r="B2" s="34"/>
      <c r="C2" s="34"/>
      <c r="D2" s="34"/>
      <c r="E2" s="34"/>
      <c r="F2" s="34"/>
      <c r="G2" s="34"/>
      <c r="H2" s="34"/>
      <c r="I2" s="34"/>
      <c r="J2" s="34"/>
      <c r="K2" s="34"/>
      <c r="L2" s="34"/>
    </row>
    <row r="3" spans="1:14" ht="18" x14ac:dyDescent="0.35">
      <c r="A3" s="35" t="s">
        <v>3</v>
      </c>
      <c r="B3" s="35"/>
      <c r="C3" s="35"/>
      <c r="D3" s="35"/>
      <c r="E3" s="35"/>
      <c r="F3" s="35"/>
      <c r="G3" s="35"/>
      <c r="H3" s="35"/>
      <c r="I3" s="35"/>
      <c r="J3" s="35"/>
      <c r="K3" s="35"/>
      <c r="L3" s="35"/>
    </row>
    <row r="4" spans="1:14" ht="18" x14ac:dyDescent="0.35">
      <c r="A4" s="35" t="s">
        <v>72</v>
      </c>
      <c r="B4" s="35"/>
      <c r="C4" s="35"/>
      <c r="D4" s="35"/>
      <c r="E4" s="35"/>
      <c r="F4" s="35"/>
      <c r="G4" s="35"/>
      <c r="H4" s="35"/>
      <c r="I4" s="35"/>
      <c r="J4" s="35"/>
      <c r="K4" s="35"/>
      <c r="L4" s="35"/>
    </row>
    <row r="5" spans="1:14" ht="18" x14ac:dyDescent="0.35">
      <c r="A5" s="35" t="s">
        <v>5</v>
      </c>
      <c r="B5" s="35"/>
      <c r="C5" s="35"/>
      <c r="D5" s="35"/>
      <c r="E5" s="35"/>
      <c r="F5" s="35"/>
      <c r="G5" s="35"/>
      <c r="H5" s="35"/>
      <c r="I5" s="35"/>
      <c r="J5" s="35"/>
      <c r="K5" s="35"/>
      <c r="L5" s="35"/>
    </row>
    <row r="6" spans="1:14" ht="18" x14ac:dyDescent="0.35">
      <c r="A6" s="36">
        <v>45107</v>
      </c>
      <c r="B6" s="35"/>
      <c r="C6" s="35"/>
      <c r="D6" s="35"/>
      <c r="E6" s="35"/>
      <c r="F6" s="35"/>
      <c r="G6" s="35"/>
      <c r="H6" s="35"/>
      <c r="I6" s="35"/>
      <c r="J6" s="35"/>
      <c r="K6" s="35"/>
      <c r="L6" s="35"/>
    </row>
    <row r="7" spans="1:14" x14ac:dyDescent="0.3">
      <c r="A7" s="32"/>
      <c r="B7" s="32"/>
      <c r="C7" s="32"/>
      <c r="D7" s="32"/>
      <c r="E7" s="32"/>
      <c r="F7" s="32"/>
      <c r="G7" s="32"/>
      <c r="H7" s="32"/>
      <c r="I7" s="32"/>
      <c r="J7" s="32"/>
      <c r="K7" s="32"/>
      <c r="L7" s="32"/>
    </row>
    <row r="8" spans="1:14" ht="72.599999999999994" thickBot="1" x14ac:dyDescent="0.4">
      <c r="A8" s="12" t="s">
        <v>0</v>
      </c>
      <c r="B8" s="12" t="s">
        <v>6</v>
      </c>
      <c r="C8" s="12" t="s">
        <v>31</v>
      </c>
      <c r="D8" s="12" t="s">
        <v>50</v>
      </c>
      <c r="E8" s="12" t="s">
        <v>24</v>
      </c>
      <c r="F8" s="12" t="s">
        <v>25</v>
      </c>
      <c r="G8" s="12" t="s">
        <v>26</v>
      </c>
      <c r="H8" s="12" t="s">
        <v>27</v>
      </c>
      <c r="I8" s="12" t="s">
        <v>28</v>
      </c>
      <c r="J8" s="12" t="s">
        <v>29</v>
      </c>
      <c r="K8" s="12" t="s">
        <v>30</v>
      </c>
      <c r="L8" s="25" t="s">
        <v>47</v>
      </c>
      <c r="M8" s="24" t="s">
        <v>51</v>
      </c>
      <c r="N8" s="24" t="s">
        <v>42</v>
      </c>
    </row>
    <row r="9" spans="1:14" x14ac:dyDescent="0.3">
      <c r="A9" t="s">
        <v>11</v>
      </c>
      <c r="B9" s="2">
        <v>2021</v>
      </c>
      <c r="C9" s="6">
        <v>6000</v>
      </c>
      <c r="D9" s="6"/>
      <c r="E9" s="6">
        <f>ROUND($E$38*((C9+D9)/($C$36+$D$36)),0)</f>
        <v>44</v>
      </c>
      <c r="F9" s="6"/>
      <c r="G9" s="6"/>
      <c r="H9" s="6"/>
      <c r="I9" s="6"/>
      <c r="J9" s="6"/>
      <c r="K9" s="6"/>
      <c r="L9" s="17">
        <f>SUM(C9:K9)</f>
        <v>6044</v>
      </c>
    </row>
    <row r="10" spans="1:14" x14ac:dyDescent="0.3">
      <c r="A10" t="s">
        <v>12</v>
      </c>
      <c r="B10" s="2">
        <v>2021</v>
      </c>
      <c r="C10" s="6">
        <v>50000</v>
      </c>
      <c r="D10" s="6"/>
      <c r="E10" s="6">
        <f t="shared" ref="E10:E13" si="0">ROUND($E$38*((C10+D10)/($C$36+$D$36)),0)</f>
        <v>371</v>
      </c>
      <c r="F10" s="6"/>
      <c r="G10" s="6"/>
      <c r="H10" s="6"/>
      <c r="I10" s="6"/>
      <c r="J10" s="6"/>
      <c r="K10" s="6"/>
      <c r="L10" s="6">
        <f t="shared" ref="L10:L14" si="1">SUM(C10:K10)</f>
        <v>50371</v>
      </c>
    </row>
    <row r="11" spans="1:14" x14ac:dyDescent="0.3">
      <c r="A11" t="s">
        <v>87</v>
      </c>
      <c r="B11" s="2">
        <v>2021</v>
      </c>
      <c r="C11" s="6">
        <v>58000</v>
      </c>
      <c r="D11" s="6"/>
      <c r="E11" s="6">
        <f t="shared" si="0"/>
        <v>430</v>
      </c>
      <c r="F11" s="6"/>
      <c r="G11" s="6"/>
      <c r="H11" s="6"/>
      <c r="I11" s="6"/>
      <c r="J11" s="6"/>
      <c r="K11" s="6"/>
      <c r="L11" s="6">
        <f t="shared" si="1"/>
        <v>58430</v>
      </c>
    </row>
    <row r="12" spans="1:14" x14ac:dyDescent="0.3">
      <c r="A12" t="s">
        <v>7</v>
      </c>
      <c r="B12" s="2">
        <v>2021</v>
      </c>
      <c r="C12" s="6">
        <v>4000</v>
      </c>
      <c r="D12" s="6"/>
      <c r="E12" s="6">
        <f t="shared" si="0"/>
        <v>30</v>
      </c>
      <c r="F12" s="6"/>
      <c r="G12" s="6"/>
      <c r="H12" s="6"/>
      <c r="I12" s="6"/>
      <c r="J12" s="6"/>
      <c r="K12" s="6"/>
      <c r="L12" s="6">
        <f t="shared" si="1"/>
        <v>4030</v>
      </c>
      <c r="M12">
        <v>2024</v>
      </c>
      <c r="N12" t="s">
        <v>69</v>
      </c>
    </row>
    <row r="13" spans="1:14" x14ac:dyDescent="0.3">
      <c r="A13" t="s">
        <v>13</v>
      </c>
      <c r="B13" s="2">
        <v>2021</v>
      </c>
      <c r="C13" s="6">
        <v>60000</v>
      </c>
      <c r="D13" s="6"/>
      <c r="E13" s="6">
        <f t="shared" si="0"/>
        <v>445</v>
      </c>
      <c r="F13" s="31">
        <f>(C13+D13+E13)/(C13+D13+E13+C17+D17+E17+C32+D32+E32)*$F$38</f>
        <v>-49450.639352711623</v>
      </c>
      <c r="G13" s="6"/>
      <c r="H13" s="6"/>
      <c r="I13" s="6"/>
      <c r="J13" s="6"/>
      <c r="K13" s="6"/>
      <c r="L13" s="6">
        <f t="shared" si="1"/>
        <v>10994.360647288377</v>
      </c>
      <c r="M13">
        <v>2024</v>
      </c>
      <c r="N13" t="s">
        <v>43</v>
      </c>
    </row>
    <row r="14" spans="1:14" ht="15" thickBot="1" x14ac:dyDescent="0.35">
      <c r="A14" s="4"/>
      <c r="B14" s="2"/>
      <c r="C14" s="9"/>
      <c r="D14" s="9"/>
      <c r="E14" s="9"/>
      <c r="F14" s="9"/>
      <c r="G14" s="9"/>
      <c r="H14" s="9"/>
      <c r="I14" s="9"/>
      <c r="J14" s="9"/>
      <c r="K14" s="9"/>
      <c r="L14" s="9">
        <f t="shared" si="1"/>
        <v>0</v>
      </c>
    </row>
    <row r="15" spans="1:14" x14ac:dyDescent="0.3">
      <c r="A15" s="3" t="s">
        <v>10</v>
      </c>
      <c r="B15" s="2"/>
      <c r="C15" s="8">
        <f>SUM(C9:C14)</f>
        <v>178000</v>
      </c>
      <c r="D15" s="8">
        <f t="shared" ref="D15" si="2">SUM(D9:D14)</f>
        <v>0</v>
      </c>
      <c r="E15" s="8">
        <f>SUM(E9:E14)</f>
        <v>1320</v>
      </c>
      <c r="F15" s="8">
        <f t="shared" ref="F15:L15" si="3">SUM(F9:F14)</f>
        <v>-49450.639352711623</v>
      </c>
      <c r="G15" s="8">
        <f t="shared" si="3"/>
        <v>0</v>
      </c>
      <c r="H15" s="8">
        <f t="shared" si="3"/>
        <v>0</v>
      </c>
      <c r="I15" s="8">
        <f t="shared" si="3"/>
        <v>0</v>
      </c>
      <c r="J15" s="8">
        <f t="shared" si="3"/>
        <v>0</v>
      </c>
      <c r="K15" s="8">
        <f t="shared" si="3"/>
        <v>0</v>
      </c>
      <c r="L15" s="8">
        <f t="shared" si="3"/>
        <v>129869.36064728838</v>
      </c>
    </row>
    <row r="16" spans="1:14" x14ac:dyDescent="0.3">
      <c r="B16" s="2"/>
      <c r="C16" s="6"/>
      <c r="D16" s="6"/>
      <c r="E16" s="6"/>
      <c r="F16" s="6"/>
      <c r="G16" s="6"/>
      <c r="H16" s="6"/>
      <c r="I16" s="6"/>
      <c r="J16" s="6"/>
      <c r="K16" s="6"/>
      <c r="L16" s="6"/>
    </row>
    <row r="17" spans="1:14" x14ac:dyDescent="0.3">
      <c r="A17" t="s">
        <v>8</v>
      </c>
      <c r="B17" s="2">
        <v>2022</v>
      </c>
      <c r="C17" s="6">
        <v>4000</v>
      </c>
      <c r="D17" s="6"/>
      <c r="E17" s="6">
        <f t="shared" ref="E17:E22" si="4">ROUND($E$38*((C17+D17)/($C$36+$D$36)),0)</f>
        <v>30</v>
      </c>
      <c r="F17" s="31">
        <f>(C17+D17+E17)/(C13+D13+E13+C17+D17+E17+C32+D32+E32)*$F$38</f>
        <v>-3296.9819934060361</v>
      </c>
      <c r="G17" s="6"/>
      <c r="H17" s="6"/>
      <c r="I17" s="6"/>
      <c r="J17" s="6"/>
      <c r="K17" s="6"/>
      <c r="L17" s="6">
        <f>SUM(C17:K17)</f>
        <v>733.01800659396395</v>
      </c>
      <c r="M17">
        <v>2024</v>
      </c>
      <c r="N17" t="s">
        <v>69</v>
      </c>
    </row>
    <row r="18" spans="1:14" x14ac:dyDescent="0.3">
      <c r="A18" t="s">
        <v>9</v>
      </c>
      <c r="B18" s="2">
        <v>2022</v>
      </c>
      <c r="C18" s="6">
        <v>3000</v>
      </c>
      <c r="D18" s="6"/>
      <c r="E18" s="6">
        <f t="shared" si="4"/>
        <v>22</v>
      </c>
      <c r="F18" s="6"/>
      <c r="G18" s="6"/>
      <c r="H18" s="6"/>
      <c r="I18" s="6"/>
      <c r="J18" s="6"/>
      <c r="K18" s="6"/>
      <c r="L18" s="6">
        <f>SUM(C18:K18)</f>
        <v>3022</v>
      </c>
      <c r="M18">
        <v>2024</v>
      </c>
      <c r="N18" t="s">
        <v>70</v>
      </c>
    </row>
    <row r="19" spans="1:14" x14ac:dyDescent="0.3">
      <c r="A19" t="s">
        <v>14</v>
      </c>
      <c r="B19" s="2">
        <v>2022</v>
      </c>
      <c r="C19" s="6">
        <v>6000</v>
      </c>
      <c r="D19" s="6"/>
      <c r="E19" s="6">
        <f t="shared" si="4"/>
        <v>44</v>
      </c>
      <c r="F19" s="6"/>
      <c r="G19" s="6"/>
      <c r="H19" s="6"/>
      <c r="I19" s="6"/>
      <c r="J19" s="6"/>
      <c r="K19" s="6"/>
      <c r="L19" s="6">
        <f>SUM(C19:K19)</f>
        <v>6044</v>
      </c>
    </row>
    <row r="20" spans="1:14" x14ac:dyDescent="0.3">
      <c r="A20" t="s">
        <v>15</v>
      </c>
      <c r="B20" s="2">
        <v>2022</v>
      </c>
      <c r="C20" s="6">
        <v>4000</v>
      </c>
      <c r="D20" s="6"/>
      <c r="E20" s="6">
        <f t="shared" si="4"/>
        <v>30</v>
      </c>
      <c r="F20" s="6"/>
      <c r="G20" s="6"/>
      <c r="H20" s="6"/>
      <c r="I20" s="6"/>
      <c r="J20" s="6"/>
      <c r="K20" s="6"/>
      <c r="L20" s="6">
        <f t="shared" ref="L20:L33" si="5">SUM(C20:K20)</f>
        <v>4030</v>
      </c>
      <c r="M20">
        <v>2025</v>
      </c>
      <c r="N20" t="s">
        <v>71</v>
      </c>
    </row>
    <row r="21" spans="1:14" x14ac:dyDescent="0.3">
      <c r="A21" t="s">
        <v>16</v>
      </c>
      <c r="B21" s="2">
        <v>2022</v>
      </c>
      <c r="C21" s="6">
        <v>12000</v>
      </c>
      <c r="D21" s="6"/>
      <c r="E21" s="6">
        <f t="shared" si="4"/>
        <v>89</v>
      </c>
      <c r="F21" s="6"/>
      <c r="G21" s="6"/>
      <c r="H21" s="6"/>
      <c r="I21" s="6"/>
      <c r="J21" s="6"/>
      <c r="K21" s="6"/>
      <c r="L21" s="6">
        <f t="shared" si="5"/>
        <v>12089</v>
      </c>
      <c r="M21">
        <v>2025</v>
      </c>
      <c r="N21" t="s">
        <v>71</v>
      </c>
    </row>
    <row r="22" spans="1:14" x14ac:dyDescent="0.3">
      <c r="A22" t="s">
        <v>88</v>
      </c>
      <c r="B22" s="2">
        <v>2022</v>
      </c>
      <c r="C22" s="6">
        <v>19000</v>
      </c>
      <c r="D22" s="6"/>
      <c r="E22" s="6">
        <f t="shared" si="4"/>
        <v>141</v>
      </c>
      <c r="F22" s="6"/>
      <c r="G22" s="6"/>
      <c r="H22" s="6"/>
      <c r="I22" s="6"/>
      <c r="J22" s="6"/>
      <c r="K22" s="6"/>
      <c r="L22" s="6">
        <f t="shared" si="5"/>
        <v>19141</v>
      </c>
      <c r="M22">
        <v>2025</v>
      </c>
      <c r="N22" t="s">
        <v>71</v>
      </c>
    </row>
    <row r="23" spans="1:14" ht="15" thickBot="1" x14ac:dyDescent="0.35">
      <c r="A23" s="4"/>
      <c r="B23" s="2"/>
      <c r="C23" s="6"/>
      <c r="D23" s="6"/>
      <c r="E23" s="6"/>
      <c r="F23" s="6"/>
      <c r="G23" s="6"/>
      <c r="H23" s="6"/>
      <c r="I23" s="6"/>
      <c r="J23" s="6"/>
      <c r="K23" s="6"/>
      <c r="L23" s="6">
        <f t="shared" si="5"/>
        <v>0</v>
      </c>
    </row>
    <row r="24" spans="1:14" ht="15" thickTop="1" x14ac:dyDescent="0.3">
      <c r="A24" s="3" t="s">
        <v>46</v>
      </c>
      <c r="B24" s="2"/>
      <c r="C24" s="10">
        <f>SUM(C17:C23)</f>
        <v>48000</v>
      </c>
      <c r="D24" s="10">
        <f t="shared" ref="D24" si="6">SUM(D17:D23)</f>
        <v>0</v>
      </c>
      <c r="E24" s="10">
        <f>SUM(E17:E23)</f>
        <v>356</v>
      </c>
      <c r="F24" s="10">
        <f t="shared" ref="F24:L24" si="7">SUM(F17:F23)</f>
        <v>-3296.9819934060361</v>
      </c>
      <c r="G24" s="10">
        <f t="shared" si="7"/>
        <v>0</v>
      </c>
      <c r="H24" s="10">
        <f t="shared" si="7"/>
        <v>0</v>
      </c>
      <c r="I24" s="10">
        <f t="shared" si="7"/>
        <v>0</v>
      </c>
      <c r="J24" s="10">
        <f t="shared" si="7"/>
        <v>0</v>
      </c>
      <c r="K24" s="10">
        <f t="shared" si="7"/>
        <v>0</v>
      </c>
      <c r="L24" s="10">
        <f t="shared" si="7"/>
        <v>45059.018006593964</v>
      </c>
    </row>
    <row r="25" spans="1:14" x14ac:dyDescent="0.3">
      <c r="B25" s="2"/>
      <c r="C25" s="6"/>
      <c r="D25" s="6"/>
      <c r="E25" s="6"/>
      <c r="F25" s="6"/>
      <c r="G25" s="6"/>
      <c r="H25" s="6"/>
      <c r="I25" s="6"/>
      <c r="J25" s="6"/>
      <c r="K25" s="6"/>
      <c r="L25" s="6"/>
    </row>
    <row r="26" spans="1:14" x14ac:dyDescent="0.3">
      <c r="A26" t="s">
        <v>17</v>
      </c>
      <c r="B26" s="2">
        <v>2023</v>
      </c>
      <c r="C26" s="6"/>
      <c r="D26" s="6">
        <v>4000</v>
      </c>
      <c r="E26" s="6">
        <f t="shared" ref="E26:E32" si="8">ROUND($E$38*((C26+D26)/($C$36+$D$36)),0)</f>
        <v>30</v>
      </c>
      <c r="F26" s="6"/>
      <c r="G26" s="6"/>
      <c r="H26" s="6"/>
      <c r="I26" s="6"/>
      <c r="J26" s="6"/>
      <c r="K26" s="6"/>
      <c r="L26" s="6">
        <f>SUM(C26:K26)</f>
        <v>4030</v>
      </c>
      <c r="M26">
        <v>2026</v>
      </c>
      <c r="N26" t="s">
        <v>89</v>
      </c>
    </row>
    <row r="27" spans="1:14" x14ac:dyDescent="0.3">
      <c r="A27" t="s">
        <v>18</v>
      </c>
      <c r="B27" s="2">
        <v>2023</v>
      </c>
      <c r="C27" s="6"/>
      <c r="D27" s="6">
        <v>10000</v>
      </c>
      <c r="E27" s="6">
        <f t="shared" si="8"/>
        <v>74</v>
      </c>
      <c r="F27" s="6"/>
      <c r="G27" s="6"/>
      <c r="H27" s="6"/>
      <c r="I27" s="6"/>
      <c r="J27" s="6"/>
      <c r="K27" s="6"/>
      <c r="L27" s="6">
        <f t="shared" si="5"/>
        <v>10074</v>
      </c>
      <c r="M27">
        <v>2026</v>
      </c>
      <c r="N27" t="s">
        <v>89</v>
      </c>
    </row>
    <row r="28" spans="1:14" x14ac:dyDescent="0.3">
      <c r="A28" t="s">
        <v>19</v>
      </c>
      <c r="B28" s="2">
        <v>2023</v>
      </c>
      <c r="C28" s="6"/>
      <c r="D28" s="6">
        <v>21000</v>
      </c>
      <c r="E28" s="6">
        <f t="shared" si="8"/>
        <v>156</v>
      </c>
      <c r="F28" s="6"/>
      <c r="G28" s="6"/>
      <c r="H28" s="6"/>
      <c r="I28" s="6"/>
      <c r="J28" s="6"/>
      <c r="K28" s="6"/>
      <c r="L28" s="6">
        <f t="shared" si="5"/>
        <v>21156</v>
      </c>
      <c r="M28">
        <v>2026</v>
      </c>
      <c r="N28" t="s">
        <v>45</v>
      </c>
    </row>
    <row r="29" spans="1:14" x14ac:dyDescent="0.3">
      <c r="A29" t="s">
        <v>20</v>
      </c>
      <c r="B29" s="2">
        <v>2023</v>
      </c>
      <c r="C29" s="6"/>
      <c r="D29" s="6">
        <v>24000</v>
      </c>
      <c r="E29" s="6">
        <f t="shared" si="8"/>
        <v>178</v>
      </c>
      <c r="F29" s="6"/>
      <c r="G29" s="6"/>
      <c r="H29" s="6"/>
      <c r="I29" s="6"/>
      <c r="J29" s="6"/>
      <c r="K29" s="6"/>
      <c r="L29" s="6">
        <f t="shared" si="5"/>
        <v>24178</v>
      </c>
    </row>
    <row r="30" spans="1:14" x14ac:dyDescent="0.3">
      <c r="A30" t="s">
        <v>90</v>
      </c>
      <c r="B30" s="2">
        <v>2023</v>
      </c>
      <c r="C30" s="6"/>
      <c r="D30" s="6">
        <v>3000</v>
      </c>
      <c r="E30" s="6">
        <f t="shared" si="8"/>
        <v>22</v>
      </c>
      <c r="F30" s="6"/>
      <c r="G30" s="6"/>
      <c r="H30" s="6"/>
      <c r="I30" s="6"/>
      <c r="J30" s="6"/>
      <c r="K30" s="6"/>
      <c r="L30" s="6">
        <f t="shared" si="5"/>
        <v>3022</v>
      </c>
      <c r="M30">
        <v>2026</v>
      </c>
      <c r="N30" t="s">
        <v>89</v>
      </c>
    </row>
    <row r="31" spans="1:14" x14ac:dyDescent="0.3">
      <c r="A31" t="s">
        <v>21</v>
      </c>
      <c r="B31" s="2">
        <v>2023</v>
      </c>
      <c r="C31" s="6"/>
      <c r="D31" s="6">
        <v>108000</v>
      </c>
      <c r="E31" s="6">
        <f t="shared" si="8"/>
        <v>801</v>
      </c>
      <c r="F31" s="6"/>
      <c r="G31" s="6"/>
      <c r="H31" s="6"/>
      <c r="I31" s="6"/>
      <c r="J31" s="6"/>
      <c r="K31" s="6"/>
      <c r="L31" s="6">
        <f t="shared" si="5"/>
        <v>108801</v>
      </c>
      <c r="M31">
        <v>2026</v>
      </c>
      <c r="N31" t="s">
        <v>44</v>
      </c>
    </row>
    <row r="32" spans="1:14" x14ac:dyDescent="0.3">
      <c r="A32" t="s">
        <v>22</v>
      </c>
      <c r="B32" s="2">
        <v>2023</v>
      </c>
      <c r="C32" s="6"/>
      <c r="D32" s="6">
        <v>300000</v>
      </c>
      <c r="E32" s="6">
        <f t="shared" si="8"/>
        <v>2224</v>
      </c>
      <c r="F32" s="31">
        <f>(C32+D32+E32)/(C13+D13+E13+C17+D17+E17+C32+D32+E32)*$F$38</f>
        <v>-247252.37865388233</v>
      </c>
      <c r="G32" s="6"/>
      <c r="H32" s="6"/>
      <c r="I32" s="6"/>
      <c r="J32" s="6"/>
      <c r="K32" s="6"/>
      <c r="L32" s="6">
        <f t="shared" si="5"/>
        <v>54971.621346117667</v>
      </c>
      <c r="M32">
        <v>2026</v>
      </c>
      <c r="N32" t="s">
        <v>44</v>
      </c>
    </row>
    <row r="33" spans="1:12" ht="15" thickBot="1" x14ac:dyDescent="0.35">
      <c r="A33" s="4"/>
      <c r="B33" s="2"/>
      <c r="C33" s="6"/>
      <c r="D33" s="6"/>
      <c r="E33" s="6"/>
      <c r="F33" s="6"/>
      <c r="G33" s="6"/>
      <c r="H33" s="6"/>
      <c r="I33" s="6"/>
      <c r="J33" s="6"/>
      <c r="K33" s="6"/>
      <c r="L33" s="6">
        <f t="shared" si="5"/>
        <v>0</v>
      </c>
    </row>
    <row r="34" spans="1:12" ht="15" thickTop="1" x14ac:dyDescent="0.3">
      <c r="A34" s="3" t="s">
        <v>48</v>
      </c>
      <c r="B34" s="2"/>
      <c r="C34" s="10">
        <f>SUM(C26:C33)</f>
        <v>0</v>
      </c>
      <c r="D34" s="10">
        <f t="shared" ref="D34" si="9">SUM(D26:D33)</f>
        <v>470000</v>
      </c>
      <c r="E34" s="10">
        <f>SUM(E26:E33)</f>
        <v>3485</v>
      </c>
      <c r="F34" s="10">
        <f t="shared" ref="F34:L34" si="10">SUM(F26:F33)</f>
        <v>-247252.37865388233</v>
      </c>
      <c r="G34" s="10">
        <f t="shared" si="10"/>
        <v>0</v>
      </c>
      <c r="H34" s="10">
        <f t="shared" si="10"/>
        <v>0</v>
      </c>
      <c r="I34" s="10">
        <f t="shared" si="10"/>
        <v>0</v>
      </c>
      <c r="J34" s="10">
        <f t="shared" si="10"/>
        <v>0</v>
      </c>
      <c r="K34" s="10">
        <f t="shared" si="10"/>
        <v>0</v>
      </c>
      <c r="L34" s="10">
        <f t="shared" si="10"/>
        <v>226232.62134611767</v>
      </c>
    </row>
    <row r="35" spans="1:12" x14ac:dyDescent="0.3">
      <c r="A35" s="3"/>
      <c r="B35" s="2"/>
      <c r="C35" s="6"/>
      <c r="D35" s="6"/>
      <c r="E35" s="6"/>
      <c r="F35" s="6"/>
      <c r="G35" s="6"/>
      <c r="H35" s="6"/>
      <c r="I35" s="6"/>
      <c r="J35" s="6"/>
      <c r="K35" s="6"/>
      <c r="L35" s="6"/>
    </row>
    <row r="36" spans="1:12" ht="15" thickBot="1" x14ac:dyDescent="0.35">
      <c r="A36" t="s">
        <v>32</v>
      </c>
      <c r="B36" s="2"/>
      <c r="C36" s="7">
        <f>SUM(C34,C24,C15)</f>
        <v>226000</v>
      </c>
      <c r="D36" s="7">
        <f t="shared" ref="D36:K36" si="11">SUM(D34,D24,D15)</f>
        <v>470000</v>
      </c>
      <c r="E36" s="7">
        <f t="shared" si="11"/>
        <v>5161</v>
      </c>
      <c r="F36" s="7">
        <f>SUM(F34,F24,F15)</f>
        <v>-300000</v>
      </c>
      <c r="G36" s="7">
        <f t="shared" si="11"/>
        <v>0</v>
      </c>
      <c r="H36" s="7">
        <f t="shared" si="11"/>
        <v>0</v>
      </c>
      <c r="I36" s="7">
        <f t="shared" si="11"/>
        <v>0</v>
      </c>
      <c r="J36" s="7">
        <f t="shared" si="11"/>
        <v>0</v>
      </c>
      <c r="K36" s="7">
        <f t="shared" si="11"/>
        <v>0</v>
      </c>
      <c r="L36" s="7">
        <f>SUM(L34,L24,L15)</f>
        <v>401161</v>
      </c>
    </row>
    <row r="37" spans="1:12" ht="15" thickTop="1" x14ac:dyDescent="0.3">
      <c r="B37" s="2"/>
      <c r="C37" s="6"/>
      <c r="D37" s="6"/>
      <c r="E37" s="6"/>
      <c r="F37" s="6"/>
      <c r="G37" s="6"/>
      <c r="H37" s="6"/>
      <c r="I37" s="6"/>
      <c r="J37" s="6"/>
      <c r="K37" s="6"/>
      <c r="L37" s="6"/>
    </row>
    <row r="38" spans="1:12" x14ac:dyDescent="0.3">
      <c r="A38" t="s">
        <v>52</v>
      </c>
      <c r="B38" s="2"/>
      <c r="C38" s="6"/>
      <c r="D38" s="6"/>
      <c r="E38" s="6">
        <v>5160</v>
      </c>
      <c r="F38" s="6">
        <v>-300000</v>
      </c>
      <c r="G38" s="6"/>
      <c r="H38" s="6"/>
      <c r="I38" s="6"/>
      <c r="J38" s="6"/>
      <c r="K38" s="6"/>
      <c r="L38" s="6"/>
    </row>
    <row r="39" spans="1:12" ht="15" thickBot="1" x14ac:dyDescent="0.35">
      <c r="A39" s="18" t="s">
        <v>33</v>
      </c>
      <c r="B39" s="19"/>
      <c r="C39" s="20"/>
      <c r="D39" s="20"/>
      <c r="E39" s="20"/>
      <c r="F39" s="20"/>
      <c r="G39" s="20"/>
      <c r="H39" s="20"/>
      <c r="I39" s="20"/>
      <c r="J39" s="20"/>
      <c r="K39" s="20"/>
      <c r="L39" s="21">
        <f>SUM(L15,L24,L34)</f>
        <v>401161</v>
      </c>
    </row>
    <row r="40" spans="1:12" ht="15" thickTop="1" x14ac:dyDescent="0.3"/>
    <row r="41" spans="1:12" ht="57.6" x14ac:dyDescent="0.3">
      <c r="A41" s="18" t="s">
        <v>56</v>
      </c>
      <c r="D41" s="29" t="s">
        <v>60</v>
      </c>
      <c r="E41" s="29" t="s">
        <v>61</v>
      </c>
      <c r="F41" s="29" t="s">
        <v>62</v>
      </c>
      <c r="G41" s="30" t="s">
        <v>64</v>
      </c>
    </row>
    <row r="42" spans="1:12" x14ac:dyDescent="0.3">
      <c r="A42" t="s">
        <v>73</v>
      </c>
      <c r="D42" s="1">
        <v>300000</v>
      </c>
      <c r="E42" s="1">
        <v>300000</v>
      </c>
      <c r="F42" s="1" t="s">
        <v>63</v>
      </c>
      <c r="G42" s="1" t="s">
        <v>65</v>
      </c>
    </row>
  </sheetData>
  <customSheetViews>
    <customSheetView guid="{1D8D07A6-18F8-4345-889F-7EB75DA8325E}" scale="90">
      <selection activeCell="A16" sqref="A16"/>
      <pageMargins left="0.7" right="0.7" top="0.75" bottom="0.75" header="0.3" footer="0.3"/>
      <pageSetup orientation="landscape" r:id="rId1"/>
    </customSheetView>
  </customSheetViews>
  <mergeCells count="7">
    <mergeCell ref="A6:L6"/>
    <mergeCell ref="A7:L7"/>
    <mergeCell ref="A1:L1"/>
    <mergeCell ref="A2:L2"/>
    <mergeCell ref="A3:L3"/>
    <mergeCell ref="A4:L4"/>
    <mergeCell ref="A5:L5"/>
  </mergeCells>
  <dataValidations count="1">
    <dataValidation type="date" allowBlank="1" showInputMessage="1" showErrorMessage="1" errorTitle="Invalid Year" error="Select a valid fiscal year between 2000 and 2040." promptTitle="Fiscal Year" sqref="B9:B1048576" xr:uid="{D48EF5B7-A543-48C9-AC6B-198F185BE0F6}">
      <formula1>2000</formula1>
      <formula2>2040</formula2>
    </dataValidation>
  </dataValidations>
  <pageMargins left="0.7" right="0.7" top="0.75" bottom="0.75" header="0.3" footer="0.3"/>
  <pageSetup scale="53" orientation="landscape"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45"/>
  <sheetViews>
    <sheetView view="pageBreakPreview" zoomScale="85" zoomScaleNormal="100" zoomScaleSheetLayoutView="85" workbookViewId="0">
      <selection activeCell="N25" sqref="N25"/>
    </sheetView>
  </sheetViews>
  <sheetFormatPr defaultRowHeight="14.4" x14ac:dyDescent="0.3"/>
  <cols>
    <col min="1" max="1" width="39.33203125" customWidth="1"/>
    <col min="2" max="2" width="11" customWidth="1"/>
    <col min="3" max="3" width="13.88671875" style="1" customWidth="1"/>
    <col min="4" max="4" width="15.5546875" style="1" customWidth="1"/>
    <col min="5" max="5" width="16.33203125" style="1" bestFit="1" customWidth="1"/>
    <col min="6" max="6" width="15.77734375" style="1" bestFit="1" customWidth="1"/>
    <col min="7" max="7" width="14.6640625" style="1" customWidth="1"/>
    <col min="8" max="11" width="10.5546875" style="1" bestFit="1" customWidth="1"/>
    <col min="12" max="12" width="12.33203125" style="1" bestFit="1" customWidth="1"/>
    <col min="13" max="13" width="15" style="1" bestFit="1" customWidth="1"/>
    <col min="14" max="14" width="31.5546875" customWidth="1"/>
  </cols>
  <sheetData>
    <row r="1" spans="1:14" ht="23.4" x14ac:dyDescent="0.45">
      <c r="A1" s="33" t="s">
        <v>2</v>
      </c>
      <c r="B1" s="33"/>
      <c r="C1" s="33"/>
      <c r="D1" s="33"/>
      <c r="E1" s="33"/>
      <c r="F1" s="33"/>
      <c r="G1" s="33"/>
      <c r="H1" s="33"/>
      <c r="I1" s="33"/>
      <c r="J1" s="33"/>
      <c r="K1" s="33"/>
      <c r="L1" s="33"/>
      <c r="M1" s="26"/>
    </row>
    <row r="2" spans="1:14" x14ac:dyDescent="0.3">
      <c r="A2" s="34"/>
      <c r="B2" s="34"/>
      <c r="C2" s="34"/>
      <c r="D2" s="34"/>
      <c r="E2" s="34"/>
      <c r="F2" s="34"/>
      <c r="G2" s="34"/>
      <c r="H2" s="34"/>
      <c r="I2" s="34"/>
      <c r="J2" s="34"/>
      <c r="K2" s="34"/>
      <c r="L2" s="34"/>
      <c r="M2" s="27"/>
    </row>
    <row r="3" spans="1:14" ht="18" x14ac:dyDescent="0.35">
      <c r="A3" s="35" t="s">
        <v>3</v>
      </c>
      <c r="B3" s="35"/>
      <c r="C3" s="35"/>
      <c r="D3" s="35"/>
      <c r="E3" s="35"/>
      <c r="F3" s="35"/>
      <c r="G3" s="35"/>
      <c r="H3" s="35"/>
      <c r="I3" s="35"/>
      <c r="J3" s="35"/>
      <c r="K3" s="35"/>
      <c r="L3" s="35"/>
      <c r="M3" s="28"/>
    </row>
    <row r="4" spans="1:14" ht="18" x14ac:dyDescent="0.35">
      <c r="A4" s="35" t="s">
        <v>4</v>
      </c>
      <c r="B4" s="35"/>
      <c r="C4" s="35"/>
      <c r="D4" s="35"/>
      <c r="E4" s="35"/>
      <c r="F4" s="35"/>
      <c r="G4" s="35"/>
      <c r="H4" s="35"/>
      <c r="I4" s="35"/>
      <c r="J4" s="35"/>
      <c r="K4" s="35"/>
      <c r="L4" s="35"/>
      <c r="M4" s="28"/>
    </row>
    <row r="5" spans="1:14" ht="18" x14ac:dyDescent="0.35">
      <c r="A5" s="35" t="s">
        <v>5</v>
      </c>
      <c r="B5" s="35"/>
      <c r="C5" s="35"/>
      <c r="D5" s="35"/>
      <c r="E5" s="35"/>
      <c r="F5" s="35"/>
      <c r="G5" s="35"/>
      <c r="H5" s="35"/>
      <c r="I5" s="35"/>
      <c r="J5" s="35"/>
      <c r="K5" s="35"/>
      <c r="L5" s="35"/>
      <c r="M5" s="28"/>
    </row>
    <row r="6" spans="1:14" ht="18" x14ac:dyDescent="0.35">
      <c r="A6" s="36">
        <v>45107</v>
      </c>
      <c r="B6" s="35"/>
      <c r="C6" s="35"/>
      <c r="D6" s="35"/>
      <c r="E6" s="35"/>
      <c r="F6" s="35"/>
      <c r="G6" s="35"/>
      <c r="H6" s="35"/>
      <c r="I6" s="35"/>
      <c r="J6" s="35"/>
      <c r="K6" s="35"/>
      <c r="L6" s="35"/>
      <c r="M6" s="28"/>
    </row>
    <row r="7" spans="1:14" x14ac:dyDescent="0.3">
      <c r="A7" s="32"/>
      <c r="B7" s="32"/>
      <c r="C7" s="32"/>
      <c r="D7" s="32"/>
      <c r="E7" s="32"/>
      <c r="F7" s="32"/>
      <c r="G7" s="32"/>
      <c r="H7" s="32"/>
      <c r="I7" s="32"/>
      <c r="J7" s="32"/>
      <c r="K7" s="32"/>
      <c r="L7" s="32"/>
      <c r="M7" s="27"/>
    </row>
    <row r="8" spans="1:14" ht="72.599999999999994" thickBot="1" x14ac:dyDescent="0.4">
      <c r="A8" s="12" t="s">
        <v>0</v>
      </c>
      <c r="B8" s="12" t="s">
        <v>6</v>
      </c>
      <c r="C8" s="12" t="s">
        <v>35</v>
      </c>
      <c r="D8" s="12" t="s">
        <v>50</v>
      </c>
      <c r="E8" s="12" t="s">
        <v>24</v>
      </c>
      <c r="F8" s="22" t="s">
        <v>36</v>
      </c>
      <c r="G8" s="12" t="s">
        <v>37</v>
      </c>
      <c r="H8" s="12" t="s">
        <v>38</v>
      </c>
      <c r="I8" s="12" t="s">
        <v>39</v>
      </c>
      <c r="J8" s="12" t="s">
        <v>40</v>
      </c>
      <c r="K8" s="12" t="s">
        <v>41</v>
      </c>
      <c r="L8" s="5" t="s">
        <v>1</v>
      </c>
      <c r="M8" s="25" t="s">
        <v>51</v>
      </c>
      <c r="N8" s="25" t="s">
        <v>42</v>
      </c>
    </row>
    <row r="9" spans="1:14" x14ac:dyDescent="0.3">
      <c r="A9" t="s">
        <v>11</v>
      </c>
      <c r="B9" s="2">
        <v>2021</v>
      </c>
      <c r="C9" s="6">
        <v>5000</v>
      </c>
      <c r="D9" s="6"/>
      <c r="E9" s="6">
        <f>ROUND($E$38*((C9+D9)/($C$36+$D$36)),0)</f>
        <v>38</v>
      </c>
      <c r="F9" s="6"/>
      <c r="G9" s="6">
        <v>-5038</v>
      </c>
      <c r="H9" s="6"/>
      <c r="I9" s="6"/>
      <c r="J9" s="6"/>
      <c r="K9" s="6"/>
      <c r="L9" s="6">
        <f t="shared" ref="L9:L14" si="0">SUM(C9:K9)</f>
        <v>0</v>
      </c>
      <c r="M9" s="6"/>
    </row>
    <row r="10" spans="1:14" x14ac:dyDescent="0.3">
      <c r="A10" t="s">
        <v>12</v>
      </c>
      <c r="B10" s="2">
        <v>2021</v>
      </c>
      <c r="C10" s="6">
        <v>5000</v>
      </c>
      <c r="D10" s="6"/>
      <c r="E10" s="6">
        <f t="shared" ref="E10:E13" si="1">ROUND($E$38*((C10+D10)/($C$36+$D$36)),0)</f>
        <v>38</v>
      </c>
      <c r="F10" s="23">
        <f>ROUND((C10+E10)/286158*$F$38,0)</f>
        <v>-4577</v>
      </c>
      <c r="G10" s="6">
        <v>-461</v>
      </c>
      <c r="H10" s="6"/>
      <c r="I10" s="6"/>
      <c r="J10" s="6"/>
      <c r="K10" s="6"/>
      <c r="L10" s="6">
        <f t="shared" si="0"/>
        <v>0</v>
      </c>
      <c r="M10" s="6"/>
    </row>
    <row r="11" spans="1:14" x14ac:dyDescent="0.3">
      <c r="A11" t="s">
        <v>87</v>
      </c>
      <c r="B11" s="2">
        <v>2021</v>
      </c>
      <c r="C11" s="6">
        <v>15000</v>
      </c>
      <c r="D11" s="6"/>
      <c r="E11" s="6">
        <f t="shared" si="1"/>
        <v>114</v>
      </c>
      <c r="F11" s="23">
        <f t="shared" ref="F11:F13" si="2">ROUND((C11+E11)/286158*$F$38,0)</f>
        <v>-13732</v>
      </c>
      <c r="G11" s="6">
        <v>-1382</v>
      </c>
      <c r="H11" s="6"/>
      <c r="I11" s="6"/>
      <c r="J11" s="6"/>
      <c r="K11" s="6"/>
      <c r="L11" s="6">
        <f t="shared" si="0"/>
        <v>0</v>
      </c>
      <c r="M11" s="6"/>
    </row>
    <row r="12" spans="1:14" x14ac:dyDescent="0.3">
      <c r="A12" t="s">
        <v>7</v>
      </c>
      <c r="B12" s="2">
        <v>2021</v>
      </c>
      <c r="C12" s="6">
        <v>2000</v>
      </c>
      <c r="D12" s="6"/>
      <c r="E12" s="6">
        <f t="shared" si="1"/>
        <v>15</v>
      </c>
      <c r="F12" s="23">
        <f t="shared" si="2"/>
        <v>-1831</v>
      </c>
      <c r="G12" s="6">
        <v>-184</v>
      </c>
      <c r="H12" s="6"/>
      <c r="I12" s="6"/>
      <c r="J12" s="6"/>
      <c r="K12" s="6"/>
      <c r="L12" s="6">
        <f t="shared" si="0"/>
        <v>0</v>
      </c>
      <c r="M12" s="6"/>
    </row>
    <row r="13" spans="1:14" x14ac:dyDescent="0.3">
      <c r="A13" t="s">
        <v>13</v>
      </c>
      <c r="B13" s="2">
        <v>2021</v>
      </c>
      <c r="C13" s="6">
        <v>18000</v>
      </c>
      <c r="D13" s="6"/>
      <c r="E13" s="6">
        <f t="shared" si="1"/>
        <v>137</v>
      </c>
      <c r="F13" s="23">
        <f t="shared" si="2"/>
        <v>-16479</v>
      </c>
      <c r="G13" s="6">
        <v>-1658</v>
      </c>
      <c r="H13" s="6"/>
      <c r="I13" s="6"/>
      <c r="J13" s="6"/>
      <c r="K13" s="6"/>
      <c r="L13" s="6">
        <f t="shared" si="0"/>
        <v>0</v>
      </c>
      <c r="M13" s="6"/>
    </row>
    <row r="14" spans="1:14" ht="15" thickBot="1" x14ac:dyDescent="0.35">
      <c r="A14" s="4"/>
      <c r="B14" s="2"/>
      <c r="C14" s="9"/>
      <c r="D14" s="9"/>
      <c r="E14" s="9"/>
      <c r="F14" s="9"/>
      <c r="G14" s="9"/>
      <c r="H14" s="9"/>
      <c r="I14" s="9"/>
      <c r="J14" s="9"/>
      <c r="K14" s="9"/>
      <c r="L14" s="9">
        <f t="shared" si="0"/>
        <v>0</v>
      </c>
      <c r="M14" s="6"/>
    </row>
    <row r="15" spans="1:14" x14ac:dyDescent="0.3">
      <c r="A15" s="3" t="s">
        <v>10</v>
      </c>
      <c r="B15" s="2"/>
      <c r="C15" s="8">
        <f>SUM(C9:C14)</f>
        <v>45000</v>
      </c>
      <c r="D15" s="8"/>
      <c r="E15" s="8">
        <f t="shared" ref="E15:K15" si="3">SUM(E9:E14)</f>
        <v>342</v>
      </c>
      <c r="F15" s="8">
        <f t="shared" si="3"/>
        <v>-36619</v>
      </c>
      <c r="G15" s="8">
        <f t="shared" si="3"/>
        <v>-8723</v>
      </c>
      <c r="H15" s="8">
        <f t="shared" si="3"/>
        <v>0</v>
      </c>
      <c r="I15" s="8">
        <f t="shared" si="3"/>
        <v>0</v>
      </c>
      <c r="J15" s="8">
        <f t="shared" si="3"/>
        <v>0</v>
      </c>
      <c r="K15" s="8">
        <f t="shared" si="3"/>
        <v>0</v>
      </c>
      <c r="L15" s="8">
        <f t="shared" ref="L15" si="4">SUM(L9:L14)</f>
        <v>0</v>
      </c>
      <c r="M15" s="6"/>
    </row>
    <row r="16" spans="1:14" x14ac:dyDescent="0.3">
      <c r="B16" s="2"/>
      <c r="C16" s="6"/>
      <c r="D16" s="6"/>
      <c r="E16" s="6"/>
      <c r="F16" s="6"/>
      <c r="G16" s="6"/>
      <c r="H16" s="6"/>
      <c r="I16" s="6"/>
      <c r="J16" s="6"/>
      <c r="K16" s="6"/>
      <c r="L16" s="6"/>
      <c r="M16" s="6"/>
    </row>
    <row r="17" spans="1:14" x14ac:dyDescent="0.3">
      <c r="A17" t="s">
        <v>8</v>
      </c>
      <c r="B17" s="2">
        <v>2022</v>
      </c>
      <c r="C17" s="6">
        <v>5000</v>
      </c>
      <c r="D17" s="6"/>
      <c r="E17" s="6">
        <f t="shared" ref="E17:E22" si="5">ROUND($E$38*((C17+D17)/($C$36+$D$36)),0)</f>
        <v>38</v>
      </c>
      <c r="F17" s="23">
        <f t="shared" ref="F17:F21" si="6">ROUND((C17+E17)/286158*$F$38,0)</f>
        <v>-4577</v>
      </c>
      <c r="G17" s="6">
        <v>-461</v>
      </c>
      <c r="H17" s="6"/>
      <c r="I17" s="6"/>
      <c r="J17" s="6"/>
      <c r="K17" s="6"/>
      <c r="L17" s="6">
        <f>SUM(C17:K17)</f>
        <v>0</v>
      </c>
      <c r="M17" s="6"/>
    </row>
    <row r="18" spans="1:14" x14ac:dyDescent="0.3">
      <c r="A18" t="s">
        <v>9</v>
      </c>
      <c r="B18" s="2">
        <v>2022</v>
      </c>
      <c r="C18" s="6">
        <v>15000</v>
      </c>
      <c r="D18" s="6"/>
      <c r="E18" s="6">
        <f t="shared" si="5"/>
        <v>114</v>
      </c>
      <c r="F18" s="23">
        <f t="shared" si="6"/>
        <v>-13732</v>
      </c>
      <c r="G18" s="6">
        <v>-1382</v>
      </c>
      <c r="H18" s="6"/>
      <c r="I18" s="6"/>
      <c r="J18" s="6"/>
      <c r="K18" s="6"/>
      <c r="L18" s="6">
        <f>SUM(C18:K18)</f>
        <v>0</v>
      </c>
      <c r="M18" s="6"/>
    </row>
    <row r="19" spans="1:14" x14ac:dyDescent="0.3">
      <c r="A19" t="s">
        <v>14</v>
      </c>
      <c r="B19" s="2">
        <v>2022</v>
      </c>
      <c r="C19" s="6">
        <v>20000</v>
      </c>
      <c r="D19" s="6"/>
      <c r="E19" s="6">
        <f t="shared" si="5"/>
        <v>152</v>
      </c>
      <c r="F19" s="23">
        <f t="shared" si="6"/>
        <v>-18310</v>
      </c>
      <c r="G19" s="6">
        <v>-1842</v>
      </c>
      <c r="H19" s="6"/>
      <c r="I19" s="6"/>
      <c r="J19" s="6"/>
      <c r="K19" s="6"/>
      <c r="L19" s="6">
        <f>SUM(C19:K19)</f>
        <v>0</v>
      </c>
      <c r="M19" s="6"/>
    </row>
    <row r="20" spans="1:14" x14ac:dyDescent="0.3">
      <c r="A20" t="s">
        <v>15</v>
      </c>
      <c r="B20" s="2">
        <v>2022</v>
      </c>
      <c r="C20" s="6">
        <v>5000</v>
      </c>
      <c r="D20" s="6"/>
      <c r="E20" s="6">
        <f t="shared" si="5"/>
        <v>38</v>
      </c>
      <c r="F20" s="23">
        <f t="shared" si="6"/>
        <v>-4577</v>
      </c>
      <c r="G20" s="6">
        <v>-461</v>
      </c>
      <c r="H20" s="6"/>
      <c r="I20" s="6"/>
      <c r="J20" s="6"/>
      <c r="K20" s="6"/>
      <c r="L20" s="6">
        <f t="shared" ref="L20:L33" si="7">SUM(C20:K20)</f>
        <v>0</v>
      </c>
      <c r="M20" s="6"/>
    </row>
    <row r="21" spans="1:14" x14ac:dyDescent="0.3">
      <c r="A21" t="s">
        <v>16</v>
      </c>
      <c r="B21" s="2">
        <v>2022</v>
      </c>
      <c r="C21" s="6">
        <v>5000</v>
      </c>
      <c r="D21" s="6"/>
      <c r="E21" s="6">
        <f t="shared" si="5"/>
        <v>38</v>
      </c>
      <c r="F21" s="23">
        <f t="shared" si="6"/>
        <v>-4577</v>
      </c>
      <c r="G21" s="6">
        <v>-461</v>
      </c>
      <c r="H21" s="6"/>
      <c r="I21" s="6"/>
      <c r="J21" s="6"/>
      <c r="K21" s="6"/>
      <c r="L21" s="6">
        <f t="shared" si="7"/>
        <v>0</v>
      </c>
      <c r="M21" s="6"/>
    </row>
    <row r="22" spans="1:14" x14ac:dyDescent="0.3">
      <c r="A22" t="s">
        <v>88</v>
      </c>
      <c r="B22" s="2">
        <v>2022</v>
      </c>
      <c r="C22" s="6">
        <v>5000</v>
      </c>
      <c r="D22" s="6"/>
      <c r="E22" s="6">
        <f t="shared" si="5"/>
        <v>38</v>
      </c>
      <c r="F22" s="6"/>
      <c r="G22" s="6">
        <v>-5038</v>
      </c>
      <c r="H22" s="6"/>
      <c r="I22" s="6"/>
      <c r="J22" s="6"/>
      <c r="K22" s="6"/>
      <c r="L22" s="6">
        <f t="shared" si="7"/>
        <v>0</v>
      </c>
      <c r="M22" s="6"/>
    </row>
    <row r="23" spans="1:14" ht="15" thickBot="1" x14ac:dyDescent="0.35">
      <c r="A23" s="4"/>
      <c r="B23" s="2"/>
      <c r="C23" s="6"/>
      <c r="D23" s="6"/>
      <c r="E23" s="6"/>
      <c r="F23" s="6"/>
      <c r="G23" s="6"/>
      <c r="H23" s="6"/>
      <c r="I23" s="6"/>
      <c r="J23" s="6"/>
      <c r="K23" s="6"/>
      <c r="L23" s="6">
        <f t="shared" si="7"/>
        <v>0</v>
      </c>
      <c r="M23" s="6"/>
    </row>
    <row r="24" spans="1:14" ht="15" thickTop="1" x14ac:dyDescent="0.3">
      <c r="A24" s="3" t="s">
        <v>46</v>
      </c>
      <c r="B24" s="2"/>
      <c r="C24" s="10">
        <f>SUM(C17:C23)</f>
        <v>55000</v>
      </c>
      <c r="D24" s="10"/>
      <c r="E24" s="10">
        <f t="shared" ref="E24:K24" si="8">SUM(E17:E23)</f>
        <v>418</v>
      </c>
      <c r="F24" s="10">
        <f t="shared" si="8"/>
        <v>-45773</v>
      </c>
      <c r="G24" s="10">
        <f t="shared" si="8"/>
        <v>-9645</v>
      </c>
      <c r="H24" s="10">
        <f t="shared" si="8"/>
        <v>0</v>
      </c>
      <c r="I24" s="10">
        <f t="shared" si="8"/>
        <v>0</v>
      </c>
      <c r="J24" s="10">
        <f t="shared" si="8"/>
        <v>0</v>
      </c>
      <c r="K24" s="10">
        <f t="shared" si="8"/>
        <v>0</v>
      </c>
      <c r="L24" s="10">
        <f t="shared" ref="L24" si="9">SUM(L17:L23)</f>
        <v>0</v>
      </c>
      <c r="M24" s="6"/>
    </row>
    <row r="25" spans="1:14" x14ac:dyDescent="0.3">
      <c r="B25" s="2"/>
      <c r="C25" s="6"/>
      <c r="D25" s="6"/>
      <c r="E25" s="6"/>
      <c r="F25" s="6"/>
      <c r="G25" s="6"/>
      <c r="H25" s="6"/>
      <c r="I25" s="6"/>
      <c r="J25" s="6"/>
      <c r="K25" s="6"/>
      <c r="L25" s="6"/>
      <c r="M25" s="6"/>
    </row>
    <row r="26" spans="1:14" x14ac:dyDescent="0.3">
      <c r="A26" t="s">
        <v>17</v>
      </c>
      <c r="B26" s="2">
        <v>2023</v>
      </c>
      <c r="C26" s="6"/>
      <c r="D26" s="6">
        <v>3000</v>
      </c>
      <c r="E26" s="6">
        <f t="shared" ref="E26:E32" si="10">ROUND($E$38*((C26+D26)/($C$36+$D$36)),0)</f>
        <v>23</v>
      </c>
      <c r="F26" s="6"/>
      <c r="G26" s="6">
        <v>-3023</v>
      </c>
      <c r="H26" s="6"/>
      <c r="I26" s="6"/>
      <c r="J26" s="6"/>
      <c r="K26" s="6"/>
      <c r="L26" s="6">
        <f t="shared" si="7"/>
        <v>0</v>
      </c>
      <c r="M26" s="6"/>
    </row>
    <row r="27" spans="1:14" x14ac:dyDescent="0.3">
      <c r="A27" t="s">
        <v>18</v>
      </c>
      <c r="B27" s="2">
        <v>2023</v>
      </c>
      <c r="C27" s="6"/>
      <c r="D27" s="6">
        <v>76000</v>
      </c>
      <c r="E27" s="6">
        <f>ROUND($E$38*((C27+D27)/($C$36+$D$36)),0)-1</f>
        <v>577</v>
      </c>
      <c r="F27" s="23">
        <f t="shared" ref="F27:F32" si="11">ROUND((C27+E27)/286158*$F$38,0)</f>
        <v>-524</v>
      </c>
      <c r="G27" s="6">
        <v>-7000</v>
      </c>
      <c r="H27" s="6"/>
      <c r="I27" s="6"/>
      <c r="J27" s="6"/>
      <c r="K27" s="6"/>
      <c r="L27" s="6">
        <f t="shared" si="7"/>
        <v>69053</v>
      </c>
      <c r="M27" s="6">
        <v>2025</v>
      </c>
      <c r="N27" t="s">
        <v>91</v>
      </c>
    </row>
    <row r="28" spans="1:14" x14ac:dyDescent="0.3">
      <c r="A28" t="s">
        <v>19</v>
      </c>
      <c r="B28" s="2">
        <v>2023</v>
      </c>
      <c r="C28" s="6"/>
      <c r="D28" s="6">
        <v>17500</v>
      </c>
      <c r="E28" s="6">
        <f t="shared" si="10"/>
        <v>133</v>
      </c>
      <c r="F28" s="23">
        <f t="shared" si="11"/>
        <v>-121</v>
      </c>
      <c r="G28" s="6"/>
      <c r="H28" s="6"/>
      <c r="I28" s="6"/>
      <c r="J28" s="6"/>
      <c r="K28" s="6"/>
      <c r="L28" s="6">
        <f t="shared" si="7"/>
        <v>17512</v>
      </c>
      <c r="M28" s="6">
        <v>2025</v>
      </c>
      <c r="N28" t="s">
        <v>91</v>
      </c>
    </row>
    <row r="29" spans="1:14" x14ac:dyDescent="0.3">
      <c r="A29" t="s">
        <v>20</v>
      </c>
      <c r="B29" s="2">
        <v>2023</v>
      </c>
      <c r="C29" s="6"/>
      <c r="D29" s="6">
        <v>20000</v>
      </c>
      <c r="E29" s="6">
        <f t="shared" si="10"/>
        <v>152</v>
      </c>
      <c r="F29" s="23">
        <f t="shared" si="11"/>
        <v>-138</v>
      </c>
      <c r="G29" s="6">
        <v>-1609</v>
      </c>
      <c r="H29" s="6"/>
      <c r="I29" s="6"/>
      <c r="J29" s="6"/>
      <c r="K29" s="6"/>
      <c r="L29" s="6">
        <f t="shared" si="7"/>
        <v>18405</v>
      </c>
      <c r="M29" s="6">
        <v>2025</v>
      </c>
      <c r="N29" t="s">
        <v>91</v>
      </c>
    </row>
    <row r="30" spans="1:14" x14ac:dyDescent="0.3">
      <c r="A30" t="s">
        <v>90</v>
      </c>
      <c r="B30" s="2">
        <v>2023</v>
      </c>
      <c r="C30" s="6"/>
      <c r="D30" s="6">
        <v>2000</v>
      </c>
      <c r="E30" s="6">
        <f t="shared" si="10"/>
        <v>15</v>
      </c>
      <c r="F30" s="23">
        <f t="shared" si="11"/>
        <v>-14</v>
      </c>
      <c r="G30" s="6"/>
      <c r="H30" s="6"/>
      <c r="I30" s="6"/>
      <c r="J30" s="6"/>
      <c r="K30" s="6"/>
      <c r="L30" s="6">
        <f t="shared" si="7"/>
        <v>2001</v>
      </c>
      <c r="M30" s="6">
        <v>2025</v>
      </c>
      <c r="N30" t="s">
        <v>91</v>
      </c>
    </row>
    <row r="31" spans="1:14" x14ac:dyDescent="0.3">
      <c r="A31" t="s">
        <v>21</v>
      </c>
      <c r="B31" s="2">
        <v>2023</v>
      </c>
      <c r="C31" s="6"/>
      <c r="D31" s="6">
        <v>68500</v>
      </c>
      <c r="E31" s="6">
        <f t="shared" si="10"/>
        <v>521</v>
      </c>
      <c r="F31" s="23">
        <f>ROUND((C31+E31)/286158*$F$38,0)-2</f>
        <v>-475</v>
      </c>
      <c r="G31" s="6"/>
      <c r="H31" s="6"/>
      <c r="I31" s="6"/>
      <c r="J31" s="6"/>
      <c r="K31" s="6"/>
      <c r="L31" s="6">
        <f t="shared" si="7"/>
        <v>68546</v>
      </c>
      <c r="M31" s="6">
        <v>2025</v>
      </c>
      <c r="N31" t="s">
        <v>91</v>
      </c>
    </row>
    <row r="32" spans="1:14" x14ac:dyDescent="0.3">
      <c r="A32" t="s">
        <v>22</v>
      </c>
      <c r="B32" s="2">
        <v>2023</v>
      </c>
      <c r="C32" s="6"/>
      <c r="D32" s="6">
        <v>10000</v>
      </c>
      <c r="E32" s="6">
        <f t="shared" si="10"/>
        <v>76</v>
      </c>
      <c r="F32" s="23">
        <f t="shared" si="11"/>
        <v>-69</v>
      </c>
      <c r="G32" s="6"/>
      <c r="H32" s="6"/>
      <c r="I32" s="6"/>
      <c r="J32" s="6"/>
      <c r="K32" s="6"/>
      <c r="L32" s="6">
        <f t="shared" si="7"/>
        <v>10007</v>
      </c>
      <c r="M32" s="6">
        <v>2025</v>
      </c>
      <c r="N32" t="s">
        <v>91</v>
      </c>
    </row>
    <row r="33" spans="1:13" ht="15" thickBot="1" x14ac:dyDescent="0.35">
      <c r="A33" s="4"/>
      <c r="B33" s="2"/>
      <c r="C33" s="6"/>
      <c r="D33" s="6"/>
      <c r="E33" s="6"/>
      <c r="F33" s="6"/>
      <c r="G33" s="6"/>
      <c r="H33" s="6"/>
      <c r="I33" s="6"/>
      <c r="J33" s="6"/>
      <c r="K33" s="6"/>
      <c r="L33" s="6">
        <f t="shared" si="7"/>
        <v>0</v>
      </c>
      <c r="M33" s="6"/>
    </row>
    <row r="34" spans="1:13" ht="15" thickTop="1" x14ac:dyDescent="0.3">
      <c r="A34" s="3" t="s">
        <v>48</v>
      </c>
      <c r="B34" s="2"/>
      <c r="C34" s="10">
        <f>SUM(C26:C33)</f>
        <v>0</v>
      </c>
      <c r="D34" s="10">
        <f>SUM(D26:D33)</f>
        <v>197000</v>
      </c>
      <c r="E34" s="10">
        <f t="shared" ref="E34:K34" si="12">SUM(E26:E33)</f>
        <v>1497</v>
      </c>
      <c r="F34" s="10">
        <f t="shared" si="12"/>
        <v>-1341</v>
      </c>
      <c r="G34" s="10">
        <f t="shared" si="12"/>
        <v>-11632</v>
      </c>
      <c r="H34" s="10">
        <f t="shared" si="12"/>
        <v>0</v>
      </c>
      <c r="I34" s="10">
        <f t="shared" si="12"/>
        <v>0</v>
      </c>
      <c r="J34" s="10">
        <f t="shared" si="12"/>
        <v>0</v>
      </c>
      <c r="K34" s="10">
        <f t="shared" si="12"/>
        <v>0</v>
      </c>
      <c r="L34" s="10">
        <f>SUM(L26:L33)</f>
        <v>185524</v>
      </c>
      <c r="M34" s="6"/>
    </row>
    <row r="35" spans="1:13" ht="15" thickBot="1" x14ac:dyDescent="0.35">
      <c r="B35" s="2"/>
      <c r="C35" s="11"/>
      <c r="D35" s="11"/>
      <c r="E35" s="11"/>
      <c r="F35" s="11"/>
      <c r="G35" s="11"/>
      <c r="H35" s="11"/>
      <c r="I35" s="11"/>
      <c r="J35" s="11"/>
      <c r="K35" s="11"/>
      <c r="L35" s="11"/>
      <c r="M35" s="6"/>
    </row>
    <row r="36" spans="1:13" ht="15" thickBot="1" x14ac:dyDescent="0.35">
      <c r="A36" t="s">
        <v>32</v>
      </c>
      <c r="B36" s="2"/>
      <c r="C36" s="7">
        <f>SUM(C15,C24,C34)</f>
        <v>100000</v>
      </c>
      <c r="D36" s="7">
        <f>SUM(D15,D24,D34)</f>
        <v>197000</v>
      </c>
      <c r="E36" s="7">
        <f t="shared" ref="E36:L36" si="13">SUM(E15,E24,E34)</f>
        <v>2257</v>
      </c>
      <c r="F36" s="7">
        <f t="shared" si="13"/>
        <v>-83733</v>
      </c>
      <c r="G36" s="7">
        <f t="shared" si="13"/>
        <v>-30000</v>
      </c>
      <c r="H36" s="7">
        <f t="shared" si="13"/>
        <v>0</v>
      </c>
      <c r="I36" s="7">
        <f t="shared" si="13"/>
        <v>0</v>
      </c>
      <c r="J36" s="7">
        <f t="shared" si="13"/>
        <v>0</v>
      </c>
      <c r="K36" s="7">
        <f t="shared" si="13"/>
        <v>0</v>
      </c>
      <c r="L36" s="7">
        <f t="shared" si="13"/>
        <v>185524</v>
      </c>
      <c r="M36" s="6"/>
    </row>
    <row r="37" spans="1:13" ht="15" thickTop="1" x14ac:dyDescent="0.3">
      <c r="B37" s="2"/>
      <c r="C37" s="6"/>
      <c r="D37" s="6"/>
      <c r="E37" s="6"/>
      <c r="F37" s="6"/>
      <c r="G37" s="6"/>
      <c r="H37" s="6"/>
      <c r="I37" s="6"/>
      <c r="J37" s="6"/>
      <c r="K37" s="6"/>
      <c r="L37" s="6"/>
      <c r="M37" s="6"/>
    </row>
    <row r="38" spans="1:13" x14ac:dyDescent="0.3">
      <c r="A38" t="s">
        <v>49</v>
      </c>
      <c r="B38" s="2"/>
      <c r="C38" s="6"/>
      <c r="D38" s="6"/>
      <c r="E38" s="6">
        <v>2257</v>
      </c>
      <c r="F38" s="6">
        <v>-260000</v>
      </c>
      <c r="G38" s="6">
        <v>-30000</v>
      </c>
      <c r="H38" s="6"/>
      <c r="I38" s="6"/>
      <c r="J38" s="6"/>
      <c r="K38" s="6"/>
      <c r="L38" s="6"/>
      <c r="M38" s="6"/>
    </row>
    <row r="39" spans="1:13" ht="15" thickBot="1" x14ac:dyDescent="0.35">
      <c r="A39" s="18" t="s">
        <v>34</v>
      </c>
      <c r="B39" s="19"/>
      <c r="C39" s="20"/>
      <c r="D39" s="20"/>
      <c r="E39" s="20"/>
      <c r="F39" s="20"/>
      <c r="G39" s="20"/>
      <c r="H39" s="20"/>
      <c r="I39" s="20"/>
      <c r="J39" s="20"/>
      <c r="K39" s="20"/>
      <c r="L39" s="21">
        <f>L36</f>
        <v>185524</v>
      </c>
      <c r="M39" s="20"/>
    </row>
    <row r="40" spans="1:13" ht="15" thickTop="1" x14ac:dyDescent="0.3"/>
    <row r="41" spans="1:13" ht="57.6" x14ac:dyDescent="0.3">
      <c r="A41" s="18" t="s">
        <v>56</v>
      </c>
      <c r="D41" s="29" t="s">
        <v>60</v>
      </c>
      <c r="E41" s="29" t="s">
        <v>61</v>
      </c>
      <c r="F41" s="29" t="s">
        <v>62</v>
      </c>
      <c r="G41" s="30" t="s">
        <v>64</v>
      </c>
    </row>
    <row r="42" spans="1:13" x14ac:dyDescent="0.3">
      <c r="A42" t="s">
        <v>74</v>
      </c>
      <c r="D42" s="1">
        <v>260000</v>
      </c>
      <c r="E42" s="1">
        <v>2000000</v>
      </c>
      <c r="F42" s="1">
        <v>1400000</v>
      </c>
      <c r="G42" s="1" t="s">
        <v>75</v>
      </c>
    </row>
    <row r="43" spans="1:13" x14ac:dyDescent="0.3">
      <c r="G43" s="1" t="s">
        <v>76</v>
      </c>
    </row>
    <row r="44" spans="1:13" x14ac:dyDescent="0.3">
      <c r="G44" s="1" t="s">
        <v>77</v>
      </c>
    </row>
    <row r="45" spans="1:13" x14ac:dyDescent="0.3">
      <c r="A45" t="s">
        <v>78</v>
      </c>
      <c r="D45" s="1">
        <v>30000</v>
      </c>
      <c r="E45" s="1">
        <v>30000</v>
      </c>
      <c r="F45" s="1" t="s">
        <v>79</v>
      </c>
      <c r="G45" s="1" t="s">
        <v>80</v>
      </c>
    </row>
  </sheetData>
  <mergeCells count="7">
    <mergeCell ref="A6:L6"/>
    <mergeCell ref="A7:L7"/>
    <mergeCell ref="A1:L1"/>
    <mergeCell ref="A2:L2"/>
    <mergeCell ref="A3:L3"/>
    <mergeCell ref="A4:L4"/>
    <mergeCell ref="A5:L5"/>
  </mergeCells>
  <dataValidations count="1">
    <dataValidation type="date" allowBlank="1" showInputMessage="1" showErrorMessage="1" errorTitle="Invalid Year" error="Select a valid fiscal year between 2000 and 2040." promptTitle="Fiscal Year" sqref="B9:B1048576" xr:uid="{00000000-0002-0000-0300-000000000000}">
      <formula1>2000</formula1>
      <formula2>2040</formula2>
    </dataValidation>
  </dataValidations>
  <pageMargins left="0.7" right="0.7" top="0.75" bottom="0.75" header="0.3" footer="0.3"/>
  <pageSetup scale="53"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Instructions</vt:lpstr>
      <vt:lpstr>Road Impact Fees on Hand</vt:lpstr>
      <vt:lpstr>Storm Drain Impact Fees on Hand</vt:lpstr>
      <vt:lpstr>Parks Impact Fees on Hand</vt:lpstr>
      <vt:lpstr>'Parks Impact Fees on Hand'!Print_Area</vt:lpstr>
      <vt:lpstr>'Road Impact Fees on Hand'!Print_Area</vt:lpstr>
      <vt:lpstr>'Storm Drain Impact Fees on Hand'!Print_Area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Calvin Bergmann</dc:creator>
  <cp:lastModifiedBy>Parker Van Eerden</cp:lastModifiedBy>
  <cp:lastPrinted>2017-06-21T19:33:28Z</cp:lastPrinted>
  <dcterms:created xsi:type="dcterms:W3CDTF">2017-06-20T17:29:42Z</dcterms:created>
  <dcterms:modified xsi:type="dcterms:W3CDTF">2024-01-29T20:55:33Z</dcterms:modified>
</cp:coreProperties>
</file>